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50" windowHeight="9210" activeTab="4"/>
  </bookViews>
  <sheets>
    <sheet name="черепица" sheetId="1" r:id="rId1"/>
    <sheet name="еврорубероид" sheetId="2" r:id="rId2"/>
    <sheet name="мастики" sheetId="3" r:id="rId3"/>
    <sheet name="утеплители" sheetId="4" r:id="rId4"/>
    <sheet name="ленты" sheetId="5" r:id="rId5"/>
  </sheets>
  <definedNames>
    <definedName name="_xlnm.Print_Area" localSheetId="1">'еврорубероид'!$A$1:$J$86</definedName>
    <definedName name="_xlnm.Print_Area" localSheetId="4">'ленты'!$A$1:$G$45</definedName>
    <definedName name="_xlnm.Print_Area" localSheetId="2">'мастики'!$A$1:$D$79</definedName>
    <definedName name="_xlnm.Print_Area" localSheetId="3">'утеплители'!$A$1:$J$70</definedName>
    <definedName name="_xlnm.Print_Area" localSheetId="0">'черепица'!$A$1:$G$54</definedName>
  </definedNames>
  <calcPr fullCalcOnLoad="1"/>
</workbook>
</file>

<file path=xl/sharedStrings.xml><?xml version="1.0" encoding="utf-8"?>
<sst xmlns="http://schemas.openxmlformats.org/spreadsheetml/2006/main" count="636" uniqueCount="322">
  <si>
    <t>Материалы класса «ПРЕМИУМ»: БИТУМНО-ПОЛИМЕРНЫЕ МАТЕРИАЛЫ ПОВЫШЕННОЙ НАДЕЖНОСТИ</t>
  </si>
  <si>
    <t>Наименование материала</t>
  </si>
  <si>
    <t xml:space="preserve">Вес     кг/м² </t>
  </si>
  <si>
    <t>Основа</t>
  </si>
  <si>
    <t>Кол-во рул. на поддоне</t>
  </si>
  <si>
    <t>Площадь, размер рулона</t>
  </si>
  <si>
    <t>Цена за 1 м² с НДС, грн.</t>
  </si>
  <si>
    <t>ТЕХНОЭЛАСТ</t>
  </si>
  <si>
    <t>СБС-модифицированный наплавляемый материал (срок службы 25-30 лет).</t>
  </si>
  <si>
    <t>Гибкость на брусе (R=10мм)  -25ºС.          Теплостойкость  +100ºС.           Рабочий диапазон  -60/+125.</t>
  </si>
  <si>
    <t>Полиэстер</t>
  </si>
  <si>
    <t>10 м² (10х1)</t>
  </si>
  <si>
    <t>Техноэласт ЭПП</t>
  </si>
  <si>
    <t>Материалы класса «БИЗНЕС»: ОТЛИЧНОЕ РЕШЕНИЕ ДЛЯ НАДЕЖНЫХ КРОВЕЛЬ</t>
  </si>
  <si>
    <t>УНИФЛЕКС</t>
  </si>
  <si>
    <t>СБС-модифицированный наплавляемый материал (срок службы 15-20 лет).</t>
  </si>
  <si>
    <t>Гибкость на брусе (R=25мм)  -20ºС.          Теплостойкость  +95ºС.           Рабочий диапазон  -55/+120.</t>
  </si>
  <si>
    <t>Стеклоткань</t>
  </si>
  <si>
    <t>Стеклохолст</t>
  </si>
  <si>
    <t>Унифлекс ЭПП</t>
  </si>
  <si>
    <t>Унифлекс ХПП</t>
  </si>
  <si>
    <t>Материалы класса «СТАНДАРТ»: ЗАЩИТА ЗДАНИЯ ОТ ВОДЫ И УДОБСТВО В РАБОТЕ</t>
  </si>
  <si>
    <t>БИПОЛЬ</t>
  </si>
  <si>
    <t>СБС-модифицированный наплавляемый материал.</t>
  </si>
  <si>
    <t>Гибкость на брусе (R=25мм)  -15ºС.          Теплостойкость  +90ºС.           Рабочий диапазон  -40/+115.</t>
  </si>
  <si>
    <t>-</t>
  </si>
  <si>
    <t>15 м² (15х1)</t>
  </si>
  <si>
    <t>БИКРОЭЛАСТ</t>
  </si>
  <si>
    <t>Материалы класса «ЭКОНОМ»:КАЧЕСТВЕННЫЕ ПРОДУКТЫ ДЛЯ ИЗГОТОВЛЕНИЯ НЕДОРОГОЙ КРОВЛИ</t>
  </si>
  <si>
    <t>БИКРОСТ</t>
  </si>
  <si>
    <t>Гибкость на брусе (R=25мм)  0ºС.          Теплостойкость  +80ºС.           Рабочий диапазон  -25/+100.</t>
  </si>
  <si>
    <t>Бикрост ХПП</t>
  </si>
  <si>
    <t>Еврорубероид ХПП</t>
  </si>
  <si>
    <t>Техноэласт ХПП</t>
  </si>
  <si>
    <t>Экофлекс ЭКП слан.сер.</t>
  </si>
  <si>
    <t>Экофлекс ТКП слан.сер.</t>
  </si>
  <si>
    <t>Экофлекс ХКП слан. сер.</t>
  </si>
  <si>
    <t>Экофлекс ЭПП</t>
  </si>
  <si>
    <t>Экофлекс ТПП</t>
  </si>
  <si>
    <t>Экофлекс ХПП</t>
  </si>
  <si>
    <t>АПП-модифицированный наплавляемый материал (срок службы 15-20 лет).</t>
  </si>
  <si>
    <t>Гибкость на брусе (R=25мм)  -10ºС.          Теплостойкость  +130ºС.           Рабочий диапазон  -35/+150.</t>
  </si>
  <si>
    <t>Наплавляемый материал с исользованием улучшенного битума.</t>
  </si>
  <si>
    <t>Толщина, мм</t>
  </si>
  <si>
    <t>Бикрост ЭПП</t>
  </si>
  <si>
    <t>Еврорубероид ХКП сланец серый</t>
  </si>
  <si>
    <t>Гибкость на брусе (R=25мм)  -10ºС.          Теплостойкость  +90ºС.           Рабочий диапазон  -35/+115.</t>
  </si>
  <si>
    <t>Бикроэласт ЭКП сланец серый</t>
  </si>
  <si>
    <t>Бикроэласт ХКП сланец серый</t>
  </si>
  <si>
    <t>Бикроэласт ЭПП</t>
  </si>
  <si>
    <t>Бикроэласт ХПП</t>
  </si>
  <si>
    <t>Биполь ЭКП сланец серый</t>
  </si>
  <si>
    <t>Биполь ХКП сланец серый</t>
  </si>
  <si>
    <t>Биполь ЭПП</t>
  </si>
  <si>
    <t>Биполь ХПП</t>
  </si>
  <si>
    <t>Унифлекс ЭКП сланец серый</t>
  </si>
  <si>
    <t>Унифлекс ХКП сланец серый</t>
  </si>
  <si>
    <t>Техноэласт ЭКП сланец серый</t>
  </si>
  <si>
    <t>Бикрост ЭКП сланец серый</t>
  </si>
  <si>
    <t>Бикрост ХКП сланец серый</t>
  </si>
  <si>
    <t xml:space="preserve">РУЛОННЫЕ НАПЛАВЛЯЕМЫЕ МАТЕРИАЛЫ                                                                                               ДЛЯ КРОВЛИ И ГИДРОИЗОЛЯЦИИ   </t>
  </si>
  <si>
    <t>Модифицированный наплавляемый материал.</t>
  </si>
  <si>
    <t>СПОЛИ стандарт ЭКП сланец серый</t>
  </si>
  <si>
    <t>СПОЛИ стандарт ЭПП</t>
  </si>
  <si>
    <t>СПОЛИ стандарт ХПП</t>
  </si>
  <si>
    <t>СПОЛИ</t>
  </si>
  <si>
    <t>Гибкость на брусе (R=20мм)  0ºС.          Теплостойкость  +80ºС.           Рабочий диапазон  -25/+100.</t>
  </si>
  <si>
    <t>Полибуд</t>
  </si>
  <si>
    <t>Полибуд ЭКП сланец серый</t>
  </si>
  <si>
    <t>Полибуд ХКП сланец серый</t>
  </si>
  <si>
    <t>Полибуд ЭПП</t>
  </si>
  <si>
    <t>Полибуд ХПП</t>
  </si>
  <si>
    <t>9 м² (9х1)</t>
  </si>
  <si>
    <t>Полипласт</t>
  </si>
  <si>
    <t>Полипласт ЭКП сланец серый</t>
  </si>
  <si>
    <t>Полипласт ХКП сланец серый</t>
  </si>
  <si>
    <t>Полипласт ЭПП</t>
  </si>
  <si>
    <t>Полипласт ХПП</t>
  </si>
  <si>
    <t>50051 г.Кривой Рог ул.Семашко 1/31</t>
  </si>
  <si>
    <t>e-mail: krizolkr@gmail.com</t>
  </si>
  <si>
    <t xml:space="preserve">МАСТИКИ  кровельные и гидроизоляционные ТехноНИКОЛЬ </t>
  </si>
  <si>
    <t>Наименование</t>
  </si>
  <si>
    <t>Упаковка</t>
  </si>
  <si>
    <t>Ед.изм.</t>
  </si>
  <si>
    <t>Цена со скидкой, грн.</t>
  </si>
  <si>
    <t>Мастика "БКГ"</t>
  </si>
  <si>
    <t>Мастика имеет форму брикета в полиэтиленовой пленке. Вес брутто 30 кг.</t>
  </si>
  <si>
    <t>брикет</t>
  </si>
  <si>
    <t>Праймер битумный ТЕХНОНИКОЛЬ №01 (концентрат)</t>
  </si>
  <si>
    <t xml:space="preserve">Мастика упакована в металлическое вёдро 20 л. </t>
  </si>
  <si>
    <t>ведро</t>
  </si>
  <si>
    <t>Праймер битумный ТЕХНОНИКОЛЬ №01 (готовый)</t>
  </si>
  <si>
    <t>Мастика упакована в металлическое вёдро 20л.</t>
  </si>
  <si>
    <t xml:space="preserve">Мастика упакована в металлическое вёдро 10л. </t>
  </si>
  <si>
    <t xml:space="preserve">Праймер битумно-полимерный ТЕХНОНИКОЛЬ №03 </t>
  </si>
  <si>
    <t>Праймер эмульсионный ТЕХНОНИКОЛЬ №04</t>
  </si>
  <si>
    <t>Мастика гидроизоляционная ТЕХНОНИКОЛЬ №24 (МГТН)</t>
  </si>
  <si>
    <t>Мастика упакована в металлическое вёдро. Вес нетто 20 кг.</t>
  </si>
  <si>
    <t>Мастика упакована в металлическое вёдро. Вес нетто 10 кг.</t>
  </si>
  <si>
    <t>Мастика упакована в металлическое вёдро Вес нетто 3 кг.</t>
  </si>
  <si>
    <t>Мастика "Техномаст"</t>
  </si>
  <si>
    <t>Мастика упакована в металлическое вёдро  Вес нетто 20 кг.</t>
  </si>
  <si>
    <t>Мастика упакована в металлическое вёдро  Вес нетто 10 кг.</t>
  </si>
  <si>
    <t>Мастика упакована в металлическое вёдро  Вес нетто 3 кг.</t>
  </si>
  <si>
    <t>Мастика для ГЧ ТехноНИКОЛЬ №23  (Фиксер)</t>
  </si>
  <si>
    <t>картридж 310 мл.</t>
  </si>
  <si>
    <t>шт.</t>
  </si>
  <si>
    <t>ведро 3,6 кг</t>
  </si>
  <si>
    <t>ведро 12 кг</t>
  </si>
  <si>
    <t>Мастики и праймеры  AquaMast</t>
  </si>
  <si>
    <t>AquaMast кровля мастика битумно-резиновая</t>
  </si>
  <si>
    <t>Ед. изм.</t>
  </si>
  <si>
    <t>Ценасо скидкой ,грн/ведро</t>
  </si>
  <si>
    <t xml:space="preserve">Резинобитумная мастика, готовая  к применению. </t>
  </si>
  <si>
    <t xml:space="preserve">Предназначена устройства и ремонта кровель. После высыхания образует прочное гидроизоляционное покрытие, с широким диапазоном температур эксплуатации. </t>
  </si>
  <si>
    <t>Средний расход 3,3-4,3 кг/м2</t>
  </si>
  <si>
    <t>18 кг. Метал.ведро</t>
  </si>
  <si>
    <t>10 кг. Метал.ведро</t>
  </si>
  <si>
    <t>3 кг. Метал.ведро</t>
  </si>
  <si>
    <t>AquaMast фундамент мастика битумная</t>
  </si>
  <si>
    <t xml:space="preserve">Битумная мастика, готовая к применению. </t>
  </si>
  <si>
    <t>Предназначена для обмазочной гидроизоляции фундаментов и полов, а также может использоваться в качестве  защиты бетонных и деревянных конструкции от негативного воздействия воды.</t>
  </si>
  <si>
    <t>Средний расход 1 -1,5 кг/м2.</t>
  </si>
  <si>
    <t>AquaMast Праймер</t>
  </si>
  <si>
    <t>Праймер битумный, готовый к применению.</t>
  </si>
  <si>
    <t xml:space="preserve">Предназначен для подготовки основания перед укладкой гидроизоляции. Прекрасно сочетается с мастиками на основе битума и рулонными битумными наплавляемыми материалами. </t>
  </si>
  <si>
    <t>Средний расход 0,35 кг/м2.</t>
  </si>
  <si>
    <t>16 кг. Метал.ведро</t>
  </si>
  <si>
    <t>8 кг. Метал.ведро</t>
  </si>
  <si>
    <t>2,4 кг. Метал.ведро</t>
  </si>
  <si>
    <t>AquaMast Ремонт и приклейка мастика для ремонта</t>
  </si>
  <si>
    <t>Мастика для ремонта кровли и приклейки кровельных материалов на основе битума</t>
  </si>
  <si>
    <t>Надежно приклеивает, а также устраняет мелкие дефекты на кровле, без проведения капитального ремонта. Используется для приклеивания битумной черепицы, рулонных материалов</t>
  </si>
  <si>
    <t>Средний расход 0,8-1,8 кг/м2</t>
  </si>
  <si>
    <t>AquaMast антикор мастика антикоррозийная</t>
  </si>
  <si>
    <t>Мастика для антикоррозийной обработки</t>
  </si>
  <si>
    <t>*Категория продукции указывает на  максимальный срок поставки с момента размещения заказа: А – поставка в 24 часа, Б – поставка в 72 часа, С – поставка по согласованию</t>
  </si>
  <si>
    <t>Общестроительная тепло- звукоизоляция из минеральной ваты  (базальтовое волокно)</t>
  </si>
  <si>
    <t>Наименование продукции</t>
  </si>
  <si>
    <t>Размер плиты, мм</t>
  </si>
  <si>
    <t>Плотность, кг/м.куб.</t>
  </si>
  <si>
    <t>Количество в упаковке</t>
  </si>
  <si>
    <t>Цена с НДС, грн.</t>
  </si>
  <si>
    <t>Длина</t>
  </si>
  <si>
    <t>Ширина</t>
  </si>
  <si>
    <t>Толщина</t>
  </si>
  <si>
    <t>Плит, шт</t>
  </si>
  <si>
    <r>
      <t>м</t>
    </r>
    <r>
      <rPr>
        <b/>
        <vertAlign val="superscript"/>
        <sz val="12"/>
        <rFont val="Arial"/>
        <family val="2"/>
      </rPr>
      <t>2</t>
    </r>
  </si>
  <si>
    <r>
      <t>м</t>
    </r>
    <r>
      <rPr>
        <b/>
        <vertAlign val="superscript"/>
        <sz val="12"/>
        <rFont val="Arial"/>
        <family val="2"/>
      </rPr>
      <t>3</t>
    </r>
  </si>
  <si>
    <r>
      <t>м</t>
    </r>
    <r>
      <rPr>
        <b/>
        <vertAlign val="superscript"/>
        <sz val="16"/>
        <rFont val="Arial"/>
        <family val="2"/>
      </rPr>
      <t>2</t>
    </r>
  </si>
  <si>
    <r>
      <t xml:space="preserve">ТЕПЛОРОЛЛ                                                              </t>
    </r>
    <r>
      <rPr>
        <sz val="16"/>
        <rFont val="Arial"/>
        <family val="2"/>
      </rPr>
      <t>Ненагружаемые конструкции, каркасные конструкциии. (рулон)</t>
    </r>
  </si>
  <si>
    <r>
      <t xml:space="preserve">РОКЛАЙТ                                           </t>
    </r>
    <r>
      <rPr>
        <sz val="16"/>
        <rFont val="Arial"/>
        <family val="2"/>
      </rPr>
      <t>Ненагружаемые конструкции, каркасные конструкциии.</t>
    </r>
  </si>
  <si>
    <t>27-30</t>
  </si>
  <si>
    <r>
      <t xml:space="preserve">ТЕХНОЛАЙТ ЭКСТРА                                                 </t>
    </r>
    <r>
      <rPr>
        <sz val="16"/>
        <rFont val="Arial"/>
        <family val="2"/>
      </rPr>
      <t>Ненагружаемые конструкции, каркасные конструкциии.</t>
    </r>
  </si>
  <si>
    <r>
      <t xml:space="preserve">ТЕХНОЛАЙТ ОПТИМА                                          </t>
    </r>
    <r>
      <rPr>
        <sz val="16"/>
        <rFont val="Arial"/>
        <family val="2"/>
      </rPr>
      <t>Ненагружаемые конструкции, каркасные конструкциии.</t>
    </r>
  </si>
  <si>
    <r>
      <t xml:space="preserve">ТЕХНОБЛОК СТАНДАРТ                                     </t>
    </r>
    <r>
      <rPr>
        <sz val="16"/>
        <rFont val="Arial"/>
        <family val="2"/>
      </rPr>
      <t>Средний слой в слоистых кладках</t>
    </r>
  </si>
  <si>
    <r>
      <t xml:space="preserve">ТЕХНОВЕНТ СТАНДАРТ                                        </t>
    </r>
    <r>
      <rPr>
        <sz val="16"/>
        <rFont val="Arial"/>
        <family val="2"/>
      </rPr>
      <t>Вентилируемые фасады</t>
    </r>
  </si>
  <si>
    <r>
      <t xml:space="preserve">ТЕХНОФАС                                                      </t>
    </r>
    <r>
      <rPr>
        <sz val="16"/>
        <rFont val="Arial"/>
        <family val="2"/>
      </rPr>
      <t>Фасады под штукатурку</t>
    </r>
  </si>
  <si>
    <r>
      <t xml:space="preserve">ТЕХНОФАС ЭФФЕКТ                                          </t>
    </r>
    <r>
      <rPr>
        <sz val="16"/>
        <rFont val="Arial"/>
        <family val="2"/>
      </rPr>
      <t>Фасады под штукатурку</t>
    </r>
  </si>
  <si>
    <r>
      <t xml:space="preserve">ТЕХНОРУФ Н30                                                      </t>
    </r>
    <r>
      <rPr>
        <sz val="16"/>
        <rFont val="Arial"/>
        <family val="2"/>
      </rPr>
      <t xml:space="preserve">Нижний слой плоской кровли                                        </t>
    </r>
  </si>
  <si>
    <r>
      <t xml:space="preserve">ТЕХНОРУФ 45                                                       </t>
    </r>
    <r>
      <rPr>
        <sz val="16"/>
        <rFont val="Arial"/>
        <family val="2"/>
      </rPr>
      <t xml:space="preserve"> Плоская кровля в один слой</t>
    </r>
  </si>
  <si>
    <r>
      <t xml:space="preserve">ТЕХНОРУФ В60                                                                        </t>
    </r>
    <r>
      <rPr>
        <sz val="16"/>
        <rFont val="Arial"/>
        <family val="2"/>
      </rPr>
      <t>Верхний слой плоской кровли</t>
    </r>
  </si>
  <si>
    <t>* Приведены цены на плиты наиболее распространенной толщины. Возможна поставка утеплителя от 30 до 200 мм.</t>
  </si>
  <si>
    <t>Техническая теплоизоляция из минеральной ваты  (базальтовое волокно)</t>
  </si>
  <si>
    <t>Матов, шт</t>
  </si>
  <si>
    <r>
      <t xml:space="preserve">Мат ламельный ТехноНИКОЛЬ 35 </t>
    </r>
    <r>
      <rPr>
        <sz val="16"/>
        <rFont val="Arial"/>
        <family val="2"/>
      </rPr>
      <t>(кашированный фольгой)</t>
    </r>
  </si>
  <si>
    <t>Так же возможна поставка:</t>
  </si>
  <si>
    <t xml:space="preserve"> - плита огнезащитная для изоляции конструкций из бетона и металла ТехноНИКОЛЬ</t>
  </si>
  <si>
    <t xml:space="preserve"> - плита техническая ТехноНИКОЛЬ 40, 60, 80, 100</t>
  </si>
  <si>
    <t xml:space="preserve"> - цилиндр ТехноНИКОЛЬ 80, 120 (в фольге и без)</t>
  </si>
  <si>
    <t>Геометрические размеры</t>
  </si>
  <si>
    <t>Цена с НДС, грн</t>
  </si>
  <si>
    <t>Длина, мм</t>
  </si>
  <si>
    <t>Ширина, мм</t>
  </si>
  <si>
    <r>
      <t>м</t>
    </r>
    <r>
      <rPr>
        <b/>
        <vertAlign val="superscript"/>
        <sz val="14"/>
        <rFont val="Arial"/>
        <family val="2"/>
      </rPr>
      <t>2</t>
    </r>
  </si>
  <si>
    <r>
      <t>м</t>
    </r>
    <r>
      <rPr>
        <b/>
        <vertAlign val="superscript"/>
        <sz val="14"/>
        <rFont val="Arial"/>
        <family val="2"/>
      </rPr>
      <t>3</t>
    </r>
  </si>
  <si>
    <r>
      <t xml:space="preserve">ТЕХНОПЛЕКС                                                                 </t>
    </r>
    <r>
      <rPr>
        <sz val="16"/>
        <rFont val="Arial"/>
        <family val="2"/>
      </rPr>
      <t>группа горючести Г4 форма кромки: 30, 40, 50, 100 мм - L , 20 мм- прямая</t>
    </r>
  </si>
  <si>
    <t>Формы нарезки гибкой черепицы</t>
  </si>
  <si>
    <r>
      <t xml:space="preserve">ФИНСКАЯ ЧЕРЕПИЦА   (окисленный битум)            </t>
    </r>
    <r>
      <rPr>
        <b/>
        <sz val="16"/>
        <rFont val="Arial Cyr"/>
        <family val="0"/>
      </rPr>
      <t xml:space="preserve">   </t>
    </r>
  </si>
  <si>
    <r>
      <t xml:space="preserve"> Гарантия </t>
    </r>
    <r>
      <rPr>
        <b/>
        <sz val="12"/>
        <color indexed="10"/>
        <rFont val="Arial Cyr"/>
        <family val="0"/>
      </rPr>
      <t>10</t>
    </r>
    <r>
      <rPr>
        <b/>
        <sz val="12"/>
        <rFont val="Arial Cyr"/>
        <family val="2"/>
      </rPr>
      <t xml:space="preserve"> лет</t>
    </r>
  </si>
  <si>
    <t>Название</t>
  </si>
  <si>
    <t>Форма нарезки</t>
  </si>
  <si>
    <t>Цветовая гамма</t>
  </si>
  <si>
    <t>Кол-во в упаковке</t>
  </si>
  <si>
    <t xml:space="preserve">ФИНСКАЯ ЧЕРЕПИЦА  </t>
  </si>
  <si>
    <t>Соната</t>
  </si>
  <si>
    <t>красный, коричневый, зелёный, серый</t>
  </si>
  <si>
    <t>3 м.кв.</t>
  </si>
  <si>
    <t>Коллекция РАНЧО   (окисленный битум)</t>
  </si>
  <si>
    <r>
      <t xml:space="preserve"> Гарантия </t>
    </r>
    <r>
      <rPr>
        <b/>
        <sz val="12"/>
        <color indexed="10"/>
        <rFont val="Arial Cyr"/>
        <family val="0"/>
      </rPr>
      <t>20</t>
    </r>
    <r>
      <rPr>
        <b/>
        <sz val="12"/>
        <rFont val="Arial Cyr"/>
        <family val="2"/>
      </rPr>
      <t xml:space="preserve"> лет</t>
    </r>
  </si>
  <si>
    <t>РАНЧО</t>
  </si>
  <si>
    <t>Ламинированная черепица</t>
  </si>
  <si>
    <t>Коричневый, серый, красный</t>
  </si>
  <si>
    <t>2,0 м.кв.</t>
  </si>
  <si>
    <t>Коллекция КАНТРИ   (окисленный битум)</t>
  </si>
  <si>
    <r>
      <t xml:space="preserve"> Гарантия </t>
    </r>
    <r>
      <rPr>
        <b/>
        <sz val="12"/>
        <color indexed="10"/>
        <rFont val="Arial Cyr"/>
        <family val="0"/>
      </rPr>
      <t>35</t>
    </r>
    <r>
      <rPr>
        <b/>
        <sz val="12"/>
        <rFont val="Arial Cyr"/>
        <family val="2"/>
      </rPr>
      <t xml:space="preserve"> лет</t>
    </r>
  </si>
  <si>
    <t>КАНТРИ</t>
  </si>
  <si>
    <t>Алабама, Аризона, Атланта, Мичиган, Огайо, Онтарио, Техас, Юта</t>
  </si>
  <si>
    <t>2,6 м.кв.</t>
  </si>
  <si>
    <t>Коллекция КЛАССИК   (окисленный битум)</t>
  </si>
  <si>
    <r>
      <t xml:space="preserve"> Гарантия </t>
    </r>
    <r>
      <rPr>
        <b/>
        <sz val="12"/>
        <color indexed="10"/>
        <rFont val="Arial Cyr"/>
        <family val="0"/>
      </rPr>
      <t>15</t>
    </r>
    <r>
      <rPr>
        <b/>
        <sz val="12"/>
        <rFont val="Arial Cyr"/>
        <family val="2"/>
      </rPr>
      <t xml:space="preserve"> лет</t>
    </r>
  </si>
  <si>
    <t>КАДРИЛЬ</t>
  </si>
  <si>
    <t>виски, зелёный бленд, коричневый,
красно-коричневый, красный бленд</t>
  </si>
  <si>
    <t>Аккорд</t>
  </si>
  <si>
    <t>коричневый, миндаль, олива</t>
  </si>
  <si>
    <t>ТВИСТ</t>
  </si>
  <si>
    <t>Трио</t>
  </si>
  <si>
    <t>коричневый, антик</t>
  </si>
  <si>
    <t>ФЛАМЕНКО</t>
  </si>
  <si>
    <t>толедо, гранада, валенсия, арагон</t>
  </si>
  <si>
    <t>ТАНГО</t>
  </si>
  <si>
    <t>Танго</t>
  </si>
  <si>
    <t>красный, зеленый, осенний, панговый</t>
  </si>
  <si>
    <t>Коллекция УЛЬТРА    (СБС-модифицированный битум)</t>
  </si>
  <si>
    <r>
      <t xml:space="preserve"> Гарантия </t>
    </r>
    <r>
      <rPr>
        <b/>
        <sz val="12"/>
        <color indexed="10"/>
        <rFont val="Arial Cyr"/>
        <family val="0"/>
      </rPr>
      <t>25</t>
    </r>
    <r>
      <rPr>
        <b/>
        <sz val="12"/>
        <rFont val="Arial Cyr"/>
        <family val="2"/>
      </rPr>
      <t xml:space="preserve"> лет</t>
    </r>
  </si>
  <si>
    <t>САМБА</t>
  </si>
  <si>
    <t>зеленый, коричневый, красный</t>
  </si>
  <si>
    <t>ДЖАЙВ</t>
  </si>
  <si>
    <t>зеленый, коричневый, красный, серый</t>
  </si>
  <si>
    <t>синий</t>
  </si>
  <si>
    <t>ФОКСТРОТ</t>
  </si>
  <si>
    <t>миндаль, неро, олива, сандал</t>
  </si>
  <si>
    <t>Коллекция ДЖАЗ   (окисленный битум)</t>
  </si>
  <si>
    <r>
      <t xml:space="preserve"> Гарантия </t>
    </r>
    <r>
      <rPr>
        <b/>
        <sz val="12"/>
        <color indexed="10"/>
        <rFont val="Arial Cyr"/>
        <family val="0"/>
      </rPr>
      <t>50</t>
    </r>
    <r>
      <rPr>
        <b/>
        <sz val="12"/>
        <rFont val="Arial Cyr"/>
        <family val="2"/>
      </rPr>
      <t xml:space="preserve"> лет</t>
    </r>
  </si>
  <si>
    <t>ДЖАЗ</t>
  </si>
  <si>
    <t>Джаз</t>
  </si>
  <si>
    <t>аликанте, барселона, индиго, кастилия, коррида, севилья, терра, тоскана</t>
  </si>
  <si>
    <t>2 м.кв.</t>
  </si>
  <si>
    <t>Коллекция ВЕСТЕРН   (окисленный битум)</t>
  </si>
  <si>
    <r>
      <t xml:space="preserve"> Гарантия </t>
    </r>
    <r>
      <rPr>
        <b/>
        <sz val="12"/>
        <color indexed="10"/>
        <rFont val="Arial Cyr"/>
        <family val="0"/>
      </rPr>
      <t>55</t>
    </r>
    <r>
      <rPr>
        <b/>
        <sz val="12"/>
        <rFont val="Arial Cyr"/>
        <family val="2"/>
      </rPr>
      <t xml:space="preserve"> лет</t>
    </r>
  </si>
  <si>
    <t>ВЕСТЕРН</t>
  </si>
  <si>
    <t>ниагара, прерия, клондайк, каньон</t>
  </si>
  <si>
    <t>1,5 м.кв.</t>
  </si>
  <si>
    <t>Коллекция КОНТИНЕНТ  (окисленный битум)</t>
  </si>
  <si>
    <r>
      <t xml:space="preserve"> Гарантия </t>
    </r>
    <r>
      <rPr>
        <b/>
        <sz val="12"/>
        <color indexed="10"/>
        <rFont val="Arial Cyr"/>
        <family val="0"/>
      </rPr>
      <t>60</t>
    </r>
    <r>
      <rPr>
        <b/>
        <sz val="12"/>
        <rFont val="Arial Cyr"/>
        <family val="2"/>
      </rPr>
      <t xml:space="preserve"> лет</t>
    </r>
  </si>
  <si>
    <t>КОНТИНЕНТ</t>
  </si>
  <si>
    <t>Азия, Америка, Африка, Европа</t>
  </si>
  <si>
    <t xml:space="preserve">Комплектующие материалы </t>
  </si>
  <si>
    <t>Описание</t>
  </si>
  <si>
    <r>
      <t>Цена 1м</t>
    </r>
    <r>
      <rPr>
        <b/>
        <vertAlign val="superscript"/>
        <sz val="10"/>
        <rFont val="Arial Cyr"/>
        <family val="2"/>
      </rPr>
      <t>2</t>
    </r>
    <r>
      <rPr>
        <b/>
        <sz val="10"/>
        <rFont val="Arial Cyr"/>
        <family val="2"/>
      </rPr>
      <t>/ шт/банки с НДС</t>
    </r>
  </si>
  <si>
    <t>Коньково-карнизная черепица</t>
  </si>
  <si>
    <t>все цвета (кроме синего)</t>
  </si>
  <si>
    <t>5 м.кв.</t>
  </si>
  <si>
    <t>1 уп.=12м.п. конька или 20м.п. карниза</t>
  </si>
  <si>
    <t>Ендовный ковер</t>
  </si>
  <si>
    <t>10 м.кв.</t>
  </si>
  <si>
    <t>Подкладочный ковер для Гибкой черепицы ХММ</t>
  </si>
  <si>
    <t>поддон - 42 рулона</t>
  </si>
  <si>
    <t>20 м.кв.</t>
  </si>
  <si>
    <t>Подкладочный ковёр (полибуд ХММ)</t>
  </si>
  <si>
    <t>стеклохолст ( поддон - 30 рулонов)</t>
  </si>
  <si>
    <t>15 м.кв.</t>
  </si>
  <si>
    <t>Подкладочный ковёр ANDEREP PROF</t>
  </si>
  <si>
    <t>поддон - 30рулонов</t>
  </si>
  <si>
    <t>40 м.кв.</t>
  </si>
  <si>
    <t>Подкладочный ковёр ANDEREP  BARRIER</t>
  </si>
  <si>
    <t>Подкладочный ковёр ANDEREP  ULTRA</t>
  </si>
  <si>
    <t>поддон - 23 рулона</t>
  </si>
  <si>
    <t>15м.кв.</t>
  </si>
  <si>
    <t>Гвозди оцинкованные 30 мм.</t>
  </si>
  <si>
    <t>упаковка(5 кг)</t>
  </si>
  <si>
    <t>Аэратор прямоугольный</t>
  </si>
  <si>
    <t>красный, зеленый, коричневый, чёрный</t>
  </si>
  <si>
    <t xml:space="preserve"> 1 шт.</t>
  </si>
  <si>
    <t>Коньковый аэратор Вентлайн</t>
  </si>
  <si>
    <t>длинна 1220 мм.</t>
  </si>
  <si>
    <t>1 шт.</t>
  </si>
  <si>
    <t>Коньково-карнизная черепица выпускается в цветах: алабама, аликанте, антик, аризона, атланта, барселона, виски, Джайв коричневый, зелёный, индиго, кастилия, коричневый, коррида, красный, миндаль, мичиган, наварра, огайо, олива, онтарио, панговый, сандал, севилья, серый, синий, терра, техас, тоскана, юта</t>
  </si>
  <si>
    <t>Ендовный ковер производится также в цветах: антик, бордо, зелёный, коричневый, красный коралл, орех миндаль, орех, серый камень, серый, синий, темно-зелёный, темно-коричневый, темно-серый</t>
  </si>
  <si>
    <t>Герметизирующие ленты</t>
  </si>
  <si>
    <t>Размеры NICOBAND, длина м. x ширина см.</t>
  </si>
  <si>
    <t>Размеры упаковки, ширина х длина х высота, см.</t>
  </si>
  <si>
    <t>Кол-во материала в упаковке, шт.</t>
  </si>
  <si>
    <t>Кол-во материала кв.м./шт.</t>
  </si>
  <si>
    <t>Вес материала кг./кв.м.</t>
  </si>
  <si>
    <t>Вес одной упаковки с материалом, кг.</t>
  </si>
  <si>
    <t>Розничная цена,
грн/шт.</t>
  </si>
  <si>
    <t>NICOBAND Серебристый, Серый, Красный, Зеленый, Коричневый</t>
  </si>
  <si>
    <t>3 м. х 5см.</t>
  </si>
  <si>
    <t>24 x 24 x 32</t>
  </si>
  <si>
    <t>3 м. х 7,5 см.</t>
  </si>
  <si>
    <t>3 м. х 10 см.</t>
  </si>
  <si>
    <t>3 м. х 15 см.</t>
  </si>
  <si>
    <t>24 х 24 х32</t>
  </si>
  <si>
    <t>10 м. х 7,5 см.</t>
  </si>
  <si>
    <t>18 x 18 x 32</t>
  </si>
  <si>
    <t xml:space="preserve">10 м. х 10 см. </t>
  </si>
  <si>
    <t>10 м. х 15 см.</t>
  </si>
  <si>
    <t>10 м. х 20 см.</t>
  </si>
  <si>
    <t>10 м. х 30см.</t>
  </si>
  <si>
    <t>NICOBAND DUO Двухсторонний:</t>
  </si>
  <si>
    <t>NICOBAND INSIDE  Внутренний:</t>
  </si>
  <si>
    <t>NICOBAND это самоклеящиеся битумно-полимерные ленты  предназначенные для гидроизоляции, герметизации строительных изделий. Получают путем нанесения на антиадгезионную пленку самоклеящегося битумно-полимерного вяжущего состоящего из битума, полимерного модификатора и специальных адгезионных добавок. С другой стороны самоклеящийся состав закрыт либо стойкой к воздействию УФ лучей окрашенной в различные цвета фольгированной пленкой – NICOBAND, нетканым полипропиленом (Spunbond) – NICOBAND INSIDE, либо полимерной антиадгезионной пленкой, при использовании которой материал имеет клеящие обе стороны – NICOBAND DUO.</t>
  </si>
  <si>
    <r>
      <t xml:space="preserve">ТЕХНОАКУСТИК                                                  </t>
    </r>
    <r>
      <rPr>
        <sz val="16"/>
        <rFont val="Arial"/>
        <family val="2"/>
      </rPr>
      <t>Звукоизоляция</t>
    </r>
  </si>
  <si>
    <t>Материалы класса «ОПТИМА»: ЗАЩИТА ЗДАНИЯ ОТ ВОДЫ И УДОБСТВО В РАБОТЕ</t>
  </si>
  <si>
    <t>Гибкость на брусе (R=20мм)  -5ºС.          Теплостойкость  +90ºС.           Рабочий диапазон  -25/+100.</t>
  </si>
  <si>
    <t>СПОЛИ оптима ЭКП сланец серый</t>
  </si>
  <si>
    <t>СПОЛИ оптима ХКПт сланец серый</t>
  </si>
  <si>
    <t>СПОЛИ оптима ЭПП</t>
  </si>
  <si>
    <t>СПОЛИ оптима ХПП</t>
  </si>
  <si>
    <t>СПОЛИ стандар ХКПт сланец серый</t>
  </si>
  <si>
    <t>Гибкость на брусе (R=20мм)  -10ºС.          Теплостойкость  +85ºС.           Рабочий диапазон  -25/+100.</t>
  </si>
  <si>
    <t>Теплоизоляционные материалы из экструдированного пенополистирола</t>
  </si>
  <si>
    <t>сайт: www.krizol.com.ua</t>
  </si>
  <si>
    <t>тел./факс (056) 404-20-41   404-23-13 8(067)804-11-17</t>
  </si>
  <si>
    <t>ООО "КМЦ"</t>
  </si>
  <si>
    <t xml:space="preserve"> В ЗАВИСИМОСТИ ОТ ОБЪЕМА ПРЕДОСТАВЛЯЮТСЯ СКИДКИ</t>
  </si>
  <si>
    <t>категория 1 (скидка 4%) (от 10 до 50 рулонов)</t>
  </si>
  <si>
    <t>категория 2 (скидка 7%) (от 50 до 200 рулонов)</t>
  </si>
  <si>
    <t>категория 3  от 200 рулонов и более</t>
  </si>
  <si>
    <t>спец.цена</t>
  </si>
  <si>
    <t>Стеклоизол</t>
  </si>
  <si>
    <t>Стеклоизол ХКП сланец серый 3,5</t>
  </si>
  <si>
    <t>3,5</t>
  </si>
  <si>
    <t>Стеклоизол ХПП 2,5</t>
  </si>
  <si>
    <t>2,5</t>
  </si>
  <si>
    <r>
      <t>Розница 1м</t>
    </r>
    <r>
      <rPr>
        <b/>
        <vertAlign val="superscript"/>
        <sz val="10"/>
        <rFont val="Arial Cyr"/>
        <family val="2"/>
      </rPr>
      <t>2</t>
    </r>
    <r>
      <rPr>
        <b/>
        <sz val="10"/>
        <rFont val="Arial Cyr"/>
        <family val="2"/>
      </rPr>
      <t xml:space="preserve">        грн.с НДС</t>
    </r>
  </si>
  <si>
    <t xml:space="preserve"> В ЗАВИСИМОСТИ ОТ ОБЪЕМА ПРЕДОСТАВЛЯЮТСЯ СКИДКИ ( минимальная скидка от прайс-листа 20%)</t>
  </si>
  <si>
    <t>МАШИННЫЕ НОРМЫ -СПЕЦЦЕНА С ДОСТАВКОЙ НА ОБЪЕКТ</t>
  </si>
  <si>
    <t>Спец.цена</t>
  </si>
  <si>
    <r>
      <t>Мелкий опт 1м</t>
    </r>
    <r>
      <rPr>
        <b/>
        <vertAlign val="superscript"/>
        <sz val="10"/>
        <rFont val="Arial Cyr"/>
        <family val="2"/>
      </rPr>
      <t>2</t>
    </r>
    <r>
      <rPr>
        <b/>
        <sz val="10"/>
        <rFont val="Arial Cyr"/>
        <family val="2"/>
      </rPr>
      <t xml:space="preserve"> грн.с НДС</t>
    </r>
  </si>
  <si>
    <r>
      <t>Опт.цена 1м</t>
    </r>
    <r>
      <rPr>
        <b/>
        <vertAlign val="superscript"/>
        <sz val="10"/>
        <rFont val="Arial Cyr"/>
        <family val="2"/>
      </rPr>
      <t>2</t>
    </r>
    <r>
      <rPr>
        <b/>
        <sz val="10"/>
        <rFont val="Arial Cyr"/>
        <family val="2"/>
      </rPr>
      <t xml:space="preserve"> грн. с НДС от 300 м.кв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</si>
</sst>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.000"/>
    <numFmt numFmtId="194" formatCode="#,##0.00\ _г_р_н_.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&quot;р.&quot;"/>
    <numFmt numFmtId="200" formatCode="000000"/>
    <numFmt numFmtId="201" formatCode="[$-FC19]d\ mmmm\ yyyy\ &quot;г.&quot;"/>
    <numFmt numFmtId="202" formatCode="0000"/>
    <numFmt numFmtId="203" formatCode="0.0000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[$грн.-422]"/>
    <numFmt numFmtId="208" formatCode="0.00000000000%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Times New Roman Cyr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.5"/>
      <name val="Arial Cyr"/>
      <family val="0"/>
    </font>
    <font>
      <b/>
      <sz val="9"/>
      <name val="Arial Cyr"/>
      <family val="0"/>
    </font>
    <font>
      <b/>
      <i/>
      <u val="single"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Calibri"/>
      <family val="2"/>
    </font>
    <font>
      <i/>
      <sz val="10"/>
      <name val="Arial Cyr"/>
      <family val="0"/>
    </font>
    <font>
      <b/>
      <i/>
      <sz val="10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name val="Arial"/>
      <family val="2"/>
    </font>
    <font>
      <sz val="18"/>
      <name val="Arial Cyr"/>
      <family val="0"/>
    </font>
    <font>
      <b/>
      <sz val="20"/>
      <name val="Arial"/>
      <family val="2"/>
    </font>
    <font>
      <b/>
      <sz val="18"/>
      <name val="Arial Cyr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name val="Arial Cyr"/>
      <family val="0"/>
    </font>
    <font>
      <b/>
      <sz val="36"/>
      <name val="Arial"/>
      <family val="2"/>
    </font>
    <font>
      <sz val="36"/>
      <name val="Arial Cyr"/>
      <family val="0"/>
    </font>
    <font>
      <b/>
      <u val="single"/>
      <sz val="36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 Cyr"/>
      <family val="0"/>
    </font>
    <font>
      <b/>
      <sz val="24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6"/>
      <name val="Arial"/>
      <family val="2"/>
    </font>
    <font>
      <b/>
      <sz val="12"/>
      <name val="Arial Cyr"/>
      <family val="0"/>
    </font>
    <font>
      <b/>
      <sz val="14"/>
      <name val="Arial"/>
      <family val="2"/>
    </font>
    <font>
      <b/>
      <i/>
      <sz val="20"/>
      <name val="Arial Cyr"/>
      <family val="0"/>
    </font>
    <font>
      <sz val="18"/>
      <name val="Arial"/>
      <family val="2"/>
    </font>
    <font>
      <b/>
      <sz val="14"/>
      <color indexed="8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Arial Cyr"/>
      <family val="0"/>
    </font>
    <font>
      <b/>
      <sz val="12"/>
      <color indexed="10"/>
      <name val="Arial Cyr"/>
      <family val="0"/>
    </font>
    <font>
      <b/>
      <vertAlign val="superscript"/>
      <sz val="10"/>
      <name val="Arial Cyr"/>
      <family val="2"/>
    </font>
    <font>
      <sz val="12"/>
      <name val="Arial Cyr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  <font>
      <b/>
      <sz val="10"/>
      <color indexed="10"/>
      <name val="Arial"/>
      <family val="2"/>
    </font>
    <font>
      <b/>
      <i/>
      <sz val="14"/>
      <color indexed="10"/>
      <name val="Arial Cyr"/>
      <family val="0"/>
    </font>
    <font>
      <sz val="16"/>
      <name val="Arial Cyr"/>
      <family val="0"/>
    </font>
    <font>
      <b/>
      <i/>
      <sz val="14"/>
      <color indexed="10"/>
      <name val="Arial"/>
      <family val="2"/>
    </font>
    <font>
      <b/>
      <i/>
      <sz val="18"/>
      <color indexed="10"/>
      <name val="Arial Cyr"/>
      <family val="0"/>
    </font>
    <font>
      <b/>
      <i/>
      <sz val="18"/>
      <color indexed="10"/>
      <name val="Arial"/>
      <family val="2"/>
    </font>
    <font>
      <i/>
      <sz val="8.8"/>
      <name val="Arial Cyr"/>
      <family val="0"/>
    </font>
    <font>
      <sz val="9"/>
      <name val="Arial"/>
      <family val="2"/>
    </font>
    <font>
      <sz val="10"/>
      <name val="Calibri"/>
      <family val="2"/>
    </font>
    <font>
      <b/>
      <i/>
      <sz val="22"/>
      <color indexed="10"/>
      <name val="Arial Cyr"/>
      <family val="0"/>
    </font>
    <font>
      <b/>
      <i/>
      <sz val="2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0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left" vertical="center" wrapText="1"/>
    </xf>
    <xf numFmtId="192" fontId="26" fillId="0" borderId="11" xfId="0" applyNumberFormat="1" applyFont="1" applyBorder="1" applyAlignment="1">
      <alignment horizontal="center" vertical="center" wrapText="1"/>
    </xf>
    <xf numFmtId="192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192" fontId="26" fillId="0" borderId="14" xfId="0" applyNumberFormat="1" applyFont="1" applyBorder="1" applyAlignment="1">
      <alignment horizontal="center" vertical="center" wrapText="1"/>
    </xf>
    <xf numFmtId="192" fontId="26" fillId="0" borderId="15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9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9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 wrapText="1"/>
    </xf>
    <xf numFmtId="192" fontId="22" fillId="0" borderId="19" xfId="0" applyNumberFormat="1" applyFont="1" applyBorder="1" applyAlignment="1">
      <alignment horizontal="center" vertical="center" wrapText="1"/>
    </xf>
    <xf numFmtId="192" fontId="22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192" fontId="30" fillId="0" borderId="0" xfId="0" applyNumberFormat="1" applyFont="1" applyAlignment="1">
      <alignment horizontal="left"/>
    </xf>
    <xf numFmtId="4" fontId="22" fillId="0" borderId="21" xfId="0" applyNumberFormat="1" applyFont="1" applyBorder="1" applyAlignment="1">
      <alignment horizontal="center" vertical="center" wrapText="1"/>
    </xf>
    <xf numFmtId="4" fontId="22" fillId="24" borderId="22" xfId="0" applyNumberFormat="1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center" wrapText="1"/>
    </xf>
    <xf numFmtId="192" fontId="32" fillId="0" borderId="24" xfId="0" applyNumberFormat="1" applyFont="1" applyBorder="1" applyAlignment="1">
      <alignment horizontal="center" vertical="center" wrapText="1"/>
    </xf>
    <xf numFmtId="192" fontId="32" fillId="0" borderId="23" xfId="0" applyNumberFormat="1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left" vertical="center" wrapText="1"/>
    </xf>
    <xf numFmtId="192" fontId="32" fillId="0" borderId="26" xfId="0" applyNumberFormat="1" applyFont="1" applyBorder="1" applyAlignment="1">
      <alignment horizontal="center" vertical="center" wrapText="1"/>
    </xf>
    <xf numFmtId="192" fontId="32" fillId="0" borderId="25" xfId="0" applyNumberFormat="1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left" vertical="center" wrapText="1"/>
    </xf>
    <xf numFmtId="192" fontId="32" fillId="0" borderId="28" xfId="0" applyNumberFormat="1" applyFont="1" applyBorder="1" applyAlignment="1">
      <alignment horizontal="center" vertical="center" wrapText="1"/>
    </xf>
    <xf numFmtId="192" fontId="32" fillId="0" borderId="27" xfId="0" applyNumberFormat="1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left" vertical="center" wrapText="1"/>
    </xf>
    <xf numFmtId="192" fontId="32" fillId="0" borderId="30" xfId="0" applyNumberFormat="1" applyFont="1" applyBorder="1" applyAlignment="1">
      <alignment horizontal="center" vertical="center" wrapText="1"/>
    </xf>
    <xf numFmtId="192" fontId="32" fillId="0" borderId="31" xfId="0" applyNumberFormat="1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192" fontId="32" fillId="0" borderId="11" xfId="0" applyNumberFormat="1" applyFont="1" applyBorder="1" applyAlignment="1">
      <alignment horizontal="center" vertical="center" wrapText="1"/>
    </xf>
    <xf numFmtId="192" fontId="32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center" wrapText="1"/>
    </xf>
    <xf numFmtId="192" fontId="32" fillId="0" borderId="33" xfId="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192" fontId="32" fillId="0" borderId="14" xfId="0" applyNumberFormat="1" applyFont="1" applyBorder="1" applyAlignment="1">
      <alignment horizontal="center" vertical="center" wrapText="1"/>
    </xf>
    <xf numFmtId="192" fontId="32" fillId="0" borderId="15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37" xfId="0" applyFont="1" applyBorder="1" applyAlignment="1">
      <alignment horizontal="left" vertical="center" wrapText="1"/>
    </xf>
    <xf numFmtId="192" fontId="32" fillId="0" borderId="38" xfId="0" applyNumberFormat="1" applyFont="1" applyBorder="1" applyAlignment="1">
      <alignment horizontal="center" vertical="center" wrapText="1"/>
    </xf>
    <xf numFmtId="192" fontId="32" fillId="0" borderId="39" xfId="0" applyNumberFormat="1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left" vertical="center" wrapText="1"/>
    </xf>
    <xf numFmtId="192" fontId="32" fillId="0" borderId="43" xfId="0" applyNumberFormat="1" applyFont="1" applyBorder="1" applyAlignment="1">
      <alignment horizontal="center" vertical="center" wrapText="1"/>
    </xf>
    <xf numFmtId="192" fontId="32" fillId="0" borderId="44" xfId="0" applyNumberFormat="1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192" fontId="34" fillId="0" borderId="0" xfId="0" applyNumberFormat="1" applyFont="1" applyAlignment="1">
      <alignment horizontal="left"/>
    </xf>
    <xf numFmtId="0" fontId="35" fillId="0" borderId="0" xfId="57" applyFont="1">
      <alignment/>
      <protection/>
    </xf>
    <xf numFmtId="192" fontId="36" fillId="0" borderId="0" xfId="57" applyNumberFormat="1" applyFont="1" applyAlignment="1">
      <alignment horizontal="left"/>
      <protection/>
    </xf>
    <xf numFmtId="1" fontId="37" fillId="0" borderId="0" xfId="57" applyNumberFormat="1" applyFont="1" applyAlignment="1">
      <alignment horizontal="center" vertical="center"/>
      <protection/>
    </xf>
    <xf numFmtId="0" fontId="38" fillId="0" borderId="0" xfId="57" applyFont="1" applyBorder="1" applyAlignment="1">
      <alignment/>
      <protection/>
    </xf>
    <xf numFmtId="0" fontId="39" fillId="0" borderId="0" xfId="57" applyFont="1" applyBorder="1" applyAlignment="1">
      <alignment/>
      <protection/>
    </xf>
    <xf numFmtId="0" fontId="40" fillId="0" borderId="0" xfId="57" applyFont="1" applyAlignment="1">
      <alignment vertical="center"/>
      <protection/>
    </xf>
    <xf numFmtId="1" fontId="41" fillId="0" borderId="0" xfId="57" applyNumberFormat="1" applyFont="1" applyAlignment="1">
      <alignment horizontal="center" vertical="center"/>
      <protection/>
    </xf>
    <xf numFmtId="0" fontId="32" fillId="0" borderId="0" xfId="57">
      <alignment/>
      <protection/>
    </xf>
    <xf numFmtId="0" fontId="43" fillId="0" borderId="0" xfId="57" applyFont="1" applyFill="1" applyBorder="1" applyAlignment="1">
      <alignment horizontal="left" wrapText="1"/>
      <protection/>
    </xf>
    <xf numFmtId="0" fontId="43" fillId="0" borderId="0" xfId="57" applyFont="1" applyFill="1" applyBorder="1" applyAlignment="1">
      <alignment horizontal="left"/>
      <protection/>
    </xf>
    <xf numFmtId="0" fontId="32" fillId="0" borderId="0" xfId="57" applyFont="1" applyFill="1">
      <alignment/>
      <protection/>
    </xf>
    <xf numFmtId="0" fontId="44" fillId="0" borderId="0" xfId="57" applyFont="1" applyFill="1" applyBorder="1" applyAlignment="1">
      <alignment horizontal="left" wrapText="1"/>
      <protection/>
    </xf>
    <xf numFmtId="0" fontId="32" fillId="0" borderId="0" xfId="57" applyFill="1">
      <alignment/>
      <protection/>
    </xf>
    <xf numFmtId="14" fontId="45" fillId="0" borderId="0" xfId="57" applyNumberFormat="1" applyFont="1" applyFill="1" applyBorder="1" applyAlignment="1">
      <alignment horizontal="left" wrapText="1"/>
      <protection/>
    </xf>
    <xf numFmtId="0" fontId="38" fillId="0" borderId="46" xfId="57" applyFont="1" applyFill="1" applyBorder="1" applyAlignment="1">
      <alignment horizontal="center" vertical="center" wrapText="1"/>
      <protection/>
    </xf>
    <xf numFmtId="0" fontId="38" fillId="0" borderId="47" xfId="57" applyFont="1" applyFill="1" applyBorder="1" applyAlignment="1">
      <alignment horizontal="center" vertical="center" wrapText="1"/>
      <protection/>
    </xf>
    <xf numFmtId="0" fontId="46" fillId="0" borderId="0" xfId="57" applyFont="1" applyFill="1" applyBorder="1" applyAlignment="1">
      <alignment horizontal="center" vertical="center" wrapText="1"/>
      <protection/>
    </xf>
    <xf numFmtId="0" fontId="46" fillId="0" borderId="48" xfId="57" applyFont="1" applyFill="1" applyBorder="1" applyAlignment="1">
      <alignment horizontal="left" vertical="center"/>
      <protection/>
    </xf>
    <xf numFmtId="0" fontId="47" fillId="0" borderId="33" xfId="57" applyFont="1" applyFill="1" applyBorder="1" applyAlignment="1">
      <alignment horizontal="left" vertical="center" wrapText="1"/>
      <protection/>
    </xf>
    <xf numFmtId="0" fontId="47" fillId="0" borderId="48" xfId="57" applyFont="1" applyBorder="1" applyAlignment="1">
      <alignment horizontal="center" vertical="center"/>
      <protection/>
    </xf>
    <xf numFmtId="0" fontId="48" fillId="0" borderId="0" xfId="57" applyFont="1">
      <alignment/>
      <protection/>
    </xf>
    <xf numFmtId="0" fontId="46" fillId="0" borderId="25" xfId="57" applyFont="1" applyFill="1" applyBorder="1" applyAlignment="1">
      <alignment horizontal="left" vertical="center" wrapText="1"/>
      <protection/>
    </xf>
    <xf numFmtId="0" fontId="47" fillId="0" borderId="26" xfId="57" applyFont="1" applyBorder="1" applyAlignment="1">
      <alignment horizontal="left" vertical="center" wrapText="1"/>
      <protection/>
    </xf>
    <xf numFmtId="0" fontId="47" fillId="0" borderId="25" xfId="57" applyFont="1" applyBorder="1" applyAlignment="1">
      <alignment horizontal="center" vertical="center"/>
      <protection/>
    </xf>
    <xf numFmtId="0" fontId="46" fillId="0" borderId="25" xfId="57" applyFont="1" applyFill="1" applyBorder="1" applyAlignment="1" applyProtection="1">
      <alignment horizontal="left" vertical="center" wrapText="1"/>
      <protection hidden="1"/>
    </xf>
    <xf numFmtId="0" fontId="47" fillId="0" borderId="26" xfId="57" applyFont="1" applyBorder="1" applyAlignment="1" applyProtection="1">
      <alignment horizontal="left" vertical="center" wrapText="1"/>
      <protection hidden="1"/>
    </xf>
    <xf numFmtId="0" fontId="47" fillId="0" borderId="25" xfId="57" applyFont="1" applyBorder="1" applyAlignment="1" applyProtection="1">
      <alignment horizontal="center" vertical="center"/>
      <protection hidden="1"/>
    </xf>
    <xf numFmtId="0" fontId="46" fillId="0" borderId="25" xfId="57" applyFont="1" applyBorder="1" applyAlignment="1" applyProtection="1">
      <alignment horizontal="left" vertical="center" wrapText="1"/>
      <protection hidden="1"/>
    </xf>
    <xf numFmtId="0" fontId="46" fillId="0" borderId="25" xfId="57" applyFont="1" applyFill="1" applyBorder="1" applyAlignment="1">
      <alignment horizontal="left" vertical="center"/>
      <protection/>
    </xf>
    <xf numFmtId="0" fontId="46" fillId="0" borderId="25" xfId="57" applyFont="1" applyBorder="1" applyAlignment="1">
      <alignment horizontal="left" vertical="center" wrapText="1"/>
      <protection/>
    </xf>
    <xf numFmtId="0" fontId="47" fillId="0" borderId="25" xfId="57" applyFont="1" applyBorder="1" applyAlignment="1">
      <alignment horizontal="center" vertical="center" wrapText="1"/>
      <protection/>
    </xf>
    <xf numFmtId="0" fontId="47" fillId="0" borderId="26" xfId="57" applyFont="1" applyBorder="1" applyAlignment="1">
      <alignment horizontal="left" vertical="center"/>
      <protection/>
    </xf>
    <xf numFmtId="0" fontId="46" fillId="0" borderId="27" xfId="57" applyFont="1" applyBorder="1" applyAlignment="1">
      <alignment horizontal="left" vertical="center" wrapText="1"/>
      <protection/>
    </xf>
    <xf numFmtId="0" fontId="47" fillId="0" borderId="28" xfId="57" applyFont="1" applyBorder="1" applyAlignment="1">
      <alignment horizontal="left" vertical="center"/>
      <protection/>
    </xf>
    <xf numFmtId="0" fontId="47" fillId="0" borderId="27" xfId="57" applyFont="1" applyBorder="1" applyAlignment="1">
      <alignment horizontal="center" vertical="center" wrapText="1"/>
      <protection/>
    </xf>
    <xf numFmtId="0" fontId="46" fillId="0" borderId="0" xfId="57" applyFont="1" applyBorder="1" applyAlignment="1">
      <alignment horizontal="center" vertical="center" wrapText="1"/>
      <protection/>
    </xf>
    <xf numFmtId="0" fontId="47" fillId="0" borderId="0" xfId="57" applyFont="1" applyBorder="1" applyAlignment="1">
      <alignment horizontal="left" vertical="center"/>
      <protection/>
    </xf>
    <xf numFmtId="0" fontId="47" fillId="0" borderId="0" xfId="57" applyFont="1" applyBorder="1" applyAlignment="1">
      <alignment horizontal="center" vertical="center" wrapText="1"/>
      <protection/>
    </xf>
    <xf numFmtId="0" fontId="47" fillId="25" borderId="49" xfId="57" applyFont="1" applyFill="1" applyBorder="1" applyAlignment="1">
      <alignment horizontal="center" vertical="top" wrapText="1"/>
      <protection/>
    </xf>
    <xf numFmtId="0" fontId="46" fillId="25" borderId="49" xfId="57" applyFont="1" applyFill="1" applyBorder="1" applyAlignment="1">
      <alignment horizontal="left" vertical="center" wrapText="1"/>
      <protection/>
    </xf>
    <xf numFmtId="0" fontId="46" fillId="25" borderId="47" xfId="57" applyFont="1" applyFill="1" applyBorder="1" applyAlignment="1">
      <alignment vertical="top" wrapText="1"/>
      <protection/>
    </xf>
    <xf numFmtId="0" fontId="47" fillId="0" borderId="21" xfId="57" applyFont="1" applyBorder="1" applyAlignment="1">
      <alignment/>
      <protection/>
    </xf>
    <xf numFmtId="0" fontId="47" fillId="25" borderId="50" xfId="57" applyFont="1" applyFill="1" applyBorder="1" applyAlignment="1">
      <alignment horizontal="left" vertical="center" wrapText="1"/>
      <protection/>
    </xf>
    <xf numFmtId="0" fontId="47" fillId="0" borderId="0" xfId="57" applyFont="1" applyBorder="1" applyAlignment="1">
      <alignment/>
      <protection/>
    </xf>
    <xf numFmtId="0" fontId="47" fillId="0" borderId="51" xfId="57" applyFont="1" applyBorder="1" applyAlignment="1">
      <alignment/>
      <protection/>
    </xf>
    <xf numFmtId="0" fontId="32" fillId="0" borderId="0" xfId="57" applyBorder="1">
      <alignment/>
      <protection/>
    </xf>
    <xf numFmtId="0" fontId="32" fillId="0" borderId="0" xfId="57" applyAlignment="1">
      <alignment horizontal="left" wrapText="1"/>
      <protection/>
    </xf>
    <xf numFmtId="0" fontId="53" fillId="0" borderId="0" xfId="61" applyFont="1" applyAlignment="1">
      <alignment vertical="center" wrapText="1"/>
      <protection/>
    </xf>
    <xf numFmtId="0" fontId="53" fillId="0" borderId="0" xfId="61" applyFont="1" applyAlignment="1">
      <alignment horizontal="center" vertical="center"/>
      <protection/>
    </xf>
    <xf numFmtId="192" fontId="46" fillId="0" borderId="0" xfId="0" applyNumberFormat="1" applyFont="1" applyAlignment="1">
      <alignment horizontal="left"/>
    </xf>
    <xf numFmtId="0" fontId="53" fillId="0" borderId="0" xfId="61" applyFont="1" applyAlignment="1">
      <alignment vertical="center"/>
      <protection/>
    </xf>
    <xf numFmtId="1" fontId="53" fillId="0" borderId="0" xfId="61" applyNumberFormat="1" applyFont="1" applyAlignment="1">
      <alignment horizontal="center" vertical="center"/>
      <protection/>
    </xf>
    <xf numFmtId="193" fontId="53" fillId="0" borderId="0" xfId="61" applyNumberFormat="1" applyFont="1" applyAlignment="1">
      <alignment horizontal="center" vertical="center"/>
      <protection/>
    </xf>
    <xf numFmtId="0" fontId="39" fillId="0" borderId="0" xfId="61" applyFont="1" applyAlignment="1">
      <alignment horizontal="center" vertical="center"/>
      <protection/>
    </xf>
    <xf numFmtId="192" fontId="39" fillId="0" borderId="0" xfId="0" applyNumberFormat="1" applyFont="1" applyAlignment="1">
      <alignment horizontal="left"/>
    </xf>
    <xf numFmtId="0" fontId="54" fillId="0" borderId="0" xfId="61" applyFont="1" applyAlignment="1">
      <alignment horizontal="left" vertical="center"/>
      <protection/>
    </xf>
    <xf numFmtId="0" fontId="38" fillId="0" borderId="0" xfId="61" applyFont="1" applyAlignment="1">
      <alignment horizontal="center" vertical="center"/>
      <protection/>
    </xf>
    <xf numFmtId="192" fontId="38" fillId="0" borderId="0" xfId="0" applyNumberFormat="1" applyFont="1" applyAlignment="1">
      <alignment horizontal="left"/>
    </xf>
    <xf numFmtId="0" fontId="38" fillId="0" borderId="0" xfId="61" applyFont="1" applyAlignment="1">
      <alignment vertical="center"/>
      <protection/>
    </xf>
    <xf numFmtId="1" fontId="38" fillId="0" borderId="0" xfId="61" applyNumberFormat="1" applyFont="1" applyAlignment="1">
      <alignment horizontal="center" vertical="center"/>
      <protection/>
    </xf>
    <xf numFmtId="193" fontId="38" fillId="0" borderId="0" xfId="61" applyNumberFormat="1" applyFont="1" applyAlignment="1">
      <alignment horizontal="center" vertical="center"/>
      <protection/>
    </xf>
    <xf numFmtId="14" fontId="37" fillId="0" borderId="0" xfId="62" applyNumberFormat="1" applyFont="1" applyFill="1" applyBorder="1" applyAlignment="1">
      <alignment horizontal="left" vertical="center" wrapText="1"/>
      <protection/>
    </xf>
    <xf numFmtId="0" fontId="20" fillId="0" borderId="0" xfId="62" applyFont="1" applyFill="1" applyBorder="1" applyAlignment="1">
      <alignment horizontal="left" vertical="center" wrapText="1"/>
      <protection/>
    </xf>
    <xf numFmtId="0" fontId="55" fillId="0" borderId="0" xfId="61" applyFont="1" applyFill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39" fillId="0" borderId="50" xfId="61" applyFont="1" applyFill="1" applyBorder="1" applyAlignment="1">
      <alignment horizontal="center" vertical="center" wrapText="1"/>
      <protection/>
    </xf>
    <xf numFmtId="0" fontId="39" fillId="0" borderId="52" xfId="61" applyFont="1" applyFill="1" applyBorder="1" applyAlignment="1">
      <alignment horizontal="center" vertical="center" wrapText="1"/>
      <protection/>
    </xf>
    <xf numFmtId="0" fontId="39" fillId="0" borderId="53" xfId="61" applyFont="1" applyFill="1" applyBorder="1" applyAlignment="1">
      <alignment horizontal="center" vertical="center" wrapText="1"/>
      <protection/>
    </xf>
    <xf numFmtId="1" fontId="39" fillId="0" borderId="54" xfId="61" applyNumberFormat="1" applyFont="1" applyFill="1" applyBorder="1" applyAlignment="1">
      <alignment horizontal="center" vertical="center" wrapText="1"/>
      <protection/>
    </xf>
    <xf numFmtId="0" fontId="39" fillId="0" borderId="46" xfId="61" applyFont="1" applyFill="1" applyBorder="1" applyAlignment="1">
      <alignment horizontal="center" vertical="center" wrapText="1"/>
      <protection/>
    </xf>
    <xf numFmtId="193" fontId="39" fillId="0" borderId="53" xfId="61" applyNumberFormat="1" applyFont="1" applyFill="1" applyBorder="1" applyAlignment="1">
      <alignment horizontal="center" vertical="center" wrapText="1"/>
      <protection/>
    </xf>
    <xf numFmtId="0" fontId="39" fillId="0" borderId="54" xfId="61" applyFont="1" applyFill="1" applyBorder="1" applyAlignment="1">
      <alignment horizontal="center" vertical="center" wrapText="1"/>
      <protection/>
    </xf>
    <xf numFmtId="0" fontId="46" fillId="0" borderId="46" xfId="61" applyFont="1" applyFill="1" applyBorder="1" applyAlignment="1">
      <alignment horizontal="center" vertical="center" wrapText="1"/>
      <protection/>
    </xf>
    <xf numFmtId="0" fontId="47" fillId="0" borderId="23" xfId="63" applyFont="1" applyBorder="1" applyAlignment="1">
      <alignment horizontal="center" vertical="center" wrapText="1"/>
      <protection/>
    </xf>
    <xf numFmtId="0" fontId="46" fillId="20" borderId="55" xfId="63" applyFont="1" applyFill="1" applyBorder="1" applyAlignment="1">
      <alignment horizontal="center" vertical="center" wrapText="1"/>
      <protection/>
    </xf>
    <xf numFmtId="0" fontId="47" fillId="0" borderId="34" xfId="63" applyFont="1" applyBorder="1" applyAlignment="1">
      <alignment horizontal="center" vertical="center" wrapText="1"/>
      <protection/>
    </xf>
    <xf numFmtId="193" fontId="47" fillId="0" borderId="24" xfId="63" applyNumberFormat="1" applyFont="1" applyBorder="1" applyAlignment="1">
      <alignment horizontal="center" vertical="center" wrapText="1"/>
      <protection/>
    </xf>
    <xf numFmtId="2" fontId="47" fillId="0" borderId="34" xfId="63" applyNumberFormat="1" applyFont="1" applyBorder="1" applyAlignment="1">
      <alignment horizontal="center" vertical="center" wrapText="1"/>
      <protection/>
    </xf>
    <xf numFmtId="2" fontId="38" fillId="20" borderId="23" xfId="63" applyNumberFormat="1" applyFont="1" applyFill="1" applyBorder="1" applyAlignment="1">
      <alignment horizontal="center" vertical="center" wrapText="1"/>
      <protection/>
    </xf>
    <xf numFmtId="0" fontId="47" fillId="0" borderId="0" xfId="61" applyFont="1" applyAlignment="1">
      <alignment horizontal="center" vertical="center"/>
      <protection/>
    </xf>
    <xf numFmtId="0" fontId="47" fillId="0" borderId="27" xfId="63" applyFont="1" applyBorder="1" applyAlignment="1">
      <alignment horizontal="center" vertical="center" wrapText="1"/>
      <protection/>
    </xf>
    <xf numFmtId="0" fontId="46" fillId="20" borderId="51" xfId="63" applyFont="1" applyFill="1" applyBorder="1" applyAlignment="1">
      <alignment horizontal="center" vertical="center" wrapText="1"/>
      <protection/>
    </xf>
    <xf numFmtId="0" fontId="47" fillId="0" borderId="50" xfId="63" applyFont="1" applyBorder="1" applyAlignment="1">
      <alignment horizontal="center" vertical="center" wrapText="1"/>
      <protection/>
    </xf>
    <xf numFmtId="0" fontId="47" fillId="0" borderId="56" xfId="63" applyFont="1" applyBorder="1" applyAlignment="1">
      <alignment horizontal="center" vertical="center" wrapText="1"/>
      <protection/>
    </xf>
    <xf numFmtId="193" fontId="47" fillId="0" borderId="0" xfId="63" applyNumberFormat="1" applyFont="1" applyBorder="1" applyAlignment="1">
      <alignment horizontal="center" vertical="center" wrapText="1"/>
      <protection/>
    </xf>
    <xf numFmtId="2" fontId="47" fillId="0" borderId="32" xfId="63" applyNumberFormat="1" applyFont="1" applyBorder="1" applyAlignment="1">
      <alignment horizontal="center" vertical="center" wrapText="1"/>
      <protection/>
    </xf>
    <xf numFmtId="0" fontId="46" fillId="20" borderId="57" xfId="63" applyFont="1" applyFill="1" applyBorder="1" applyAlignment="1">
      <alignment horizontal="center" vertical="center" wrapText="1"/>
      <protection/>
    </xf>
    <xf numFmtId="0" fontId="46" fillId="20" borderId="58" xfId="63" applyFont="1" applyFill="1" applyBorder="1" applyAlignment="1">
      <alignment horizontal="center" vertical="center" wrapText="1"/>
      <protection/>
    </xf>
    <xf numFmtId="0" fontId="47" fillId="0" borderId="36" xfId="63" applyFont="1" applyBorder="1" applyAlignment="1">
      <alignment horizontal="center" vertical="center" wrapText="1"/>
      <protection/>
    </xf>
    <xf numFmtId="193" fontId="47" fillId="0" borderId="28" xfId="63" applyNumberFormat="1" applyFont="1" applyBorder="1" applyAlignment="1">
      <alignment horizontal="center" vertical="center" wrapText="1"/>
      <protection/>
    </xf>
    <xf numFmtId="2" fontId="47" fillId="0" borderId="59" xfId="63" applyNumberFormat="1" applyFont="1" applyBorder="1" applyAlignment="1">
      <alignment horizontal="center" vertical="center" wrapText="1"/>
      <protection/>
    </xf>
    <xf numFmtId="2" fontId="38" fillId="20" borderId="27" xfId="63" applyNumberFormat="1" applyFont="1" applyFill="1" applyBorder="1" applyAlignment="1">
      <alignment horizontal="center" vertical="center" wrapText="1"/>
      <protection/>
    </xf>
    <xf numFmtId="2" fontId="38" fillId="20" borderId="48" xfId="63" applyNumberFormat="1" applyFont="1" applyFill="1" applyBorder="1" applyAlignment="1">
      <alignment horizontal="center" vertical="center" wrapText="1"/>
      <protection/>
    </xf>
    <xf numFmtId="2" fontId="47" fillId="0" borderId="36" xfId="63" applyNumberFormat="1" applyFont="1" applyBorder="1" applyAlignment="1">
      <alignment horizontal="center" vertical="center" wrapText="1"/>
      <protection/>
    </xf>
    <xf numFmtId="0" fontId="46" fillId="20" borderId="60" xfId="63" applyFont="1" applyFill="1" applyBorder="1" applyAlignment="1">
      <alignment horizontal="center" vertical="center" wrapText="1"/>
      <protection/>
    </xf>
    <xf numFmtId="1" fontId="47" fillId="0" borderId="34" xfId="61" applyNumberFormat="1" applyFont="1" applyBorder="1" applyAlignment="1">
      <alignment horizontal="center" vertical="center" wrapText="1"/>
      <protection/>
    </xf>
    <xf numFmtId="2" fontId="47" fillId="0" borderId="23" xfId="61" applyNumberFormat="1" applyFont="1" applyBorder="1" applyAlignment="1">
      <alignment horizontal="center" vertical="center" wrapText="1"/>
      <protection/>
    </xf>
    <xf numFmtId="193" fontId="47" fillId="0" borderId="24" xfId="61" applyNumberFormat="1" applyFont="1" applyBorder="1" applyAlignment="1">
      <alignment horizontal="center" vertical="center" wrapText="1"/>
      <protection/>
    </xf>
    <xf numFmtId="1" fontId="47" fillId="0" borderId="59" xfId="61" applyNumberFormat="1" applyFont="1" applyBorder="1" applyAlignment="1">
      <alignment horizontal="center" vertical="center" wrapText="1"/>
      <protection/>
    </xf>
    <xf numFmtId="2" fontId="47" fillId="0" borderId="61" xfId="61" applyNumberFormat="1" applyFont="1" applyBorder="1" applyAlignment="1">
      <alignment horizontal="center" vertical="center" wrapText="1"/>
      <protection/>
    </xf>
    <xf numFmtId="193" fontId="47" fillId="0" borderId="62" xfId="61" applyNumberFormat="1" applyFont="1" applyBorder="1" applyAlignment="1">
      <alignment horizontal="center" vertical="center" wrapText="1"/>
      <protection/>
    </xf>
    <xf numFmtId="2" fontId="38" fillId="20" borderId="61" xfId="63" applyNumberFormat="1" applyFont="1" applyFill="1" applyBorder="1" applyAlignment="1">
      <alignment horizontal="center" vertical="center" wrapText="1"/>
      <protection/>
    </xf>
    <xf numFmtId="0" fontId="46" fillId="20" borderId="24" xfId="63" applyFont="1" applyFill="1" applyBorder="1" applyAlignment="1">
      <alignment horizontal="center" vertical="center" wrapText="1"/>
      <protection/>
    </xf>
    <xf numFmtId="1" fontId="47" fillId="0" borderId="24" xfId="61" applyNumberFormat="1" applyFont="1" applyBorder="1" applyAlignment="1">
      <alignment horizontal="center" vertical="center" wrapText="1"/>
      <protection/>
    </xf>
    <xf numFmtId="0" fontId="47" fillId="0" borderId="25" xfId="63" applyFont="1" applyBorder="1" applyAlignment="1">
      <alignment horizontal="center" vertical="center" wrapText="1"/>
      <protection/>
    </xf>
    <xf numFmtId="0" fontId="46" fillId="20" borderId="26" xfId="63" applyFont="1" applyFill="1" applyBorder="1" applyAlignment="1">
      <alignment horizontal="center" vertical="center" wrapText="1"/>
      <protection/>
    </xf>
    <xf numFmtId="1" fontId="47" fillId="0" borderId="26" xfId="61" applyNumberFormat="1" applyFont="1" applyBorder="1" applyAlignment="1">
      <alignment horizontal="center" vertical="center" wrapText="1"/>
      <protection/>
    </xf>
    <xf numFmtId="2" fontId="47" fillId="0" borderId="25" xfId="61" applyNumberFormat="1" applyFont="1" applyBorder="1" applyAlignment="1">
      <alignment horizontal="center" vertical="center" wrapText="1"/>
      <protection/>
    </xf>
    <xf numFmtId="203" fontId="47" fillId="0" borderId="26" xfId="61" applyNumberFormat="1" applyFont="1" applyBorder="1" applyAlignment="1">
      <alignment horizontal="center" vertical="center" wrapText="1"/>
      <protection/>
    </xf>
    <xf numFmtId="2" fontId="47" fillId="0" borderId="35" xfId="63" applyNumberFormat="1" applyFont="1" applyBorder="1" applyAlignment="1">
      <alignment horizontal="center" vertical="center" wrapText="1"/>
      <protection/>
    </xf>
    <xf numFmtId="2" fontId="38" fillId="20" borderId="25" xfId="63" applyNumberFormat="1" applyFont="1" applyFill="1" applyBorder="1" applyAlignment="1">
      <alignment horizontal="center" vertical="center" wrapText="1"/>
      <protection/>
    </xf>
    <xf numFmtId="193" fontId="47" fillId="0" borderId="26" xfId="61" applyNumberFormat="1" applyFont="1" applyBorder="1" applyAlignment="1">
      <alignment horizontal="center" vertical="center" wrapText="1"/>
      <protection/>
    </xf>
    <xf numFmtId="0" fontId="46" fillId="20" borderId="28" xfId="63" applyFont="1" applyFill="1" applyBorder="1" applyAlignment="1">
      <alignment horizontal="center" vertical="center" wrapText="1"/>
      <protection/>
    </xf>
    <xf numFmtId="1" fontId="47" fillId="0" borderId="28" xfId="61" applyNumberFormat="1" applyFont="1" applyBorder="1" applyAlignment="1">
      <alignment horizontal="center" vertical="center" wrapText="1"/>
      <protection/>
    </xf>
    <xf numFmtId="2" fontId="47" fillId="0" borderId="27" xfId="61" applyNumberFormat="1" applyFont="1" applyBorder="1" applyAlignment="1">
      <alignment horizontal="center" vertical="center" wrapText="1"/>
      <protection/>
    </xf>
    <xf numFmtId="203" fontId="47" fillId="0" borderId="28" xfId="61" applyNumberFormat="1" applyFont="1" applyBorder="1" applyAlignment="1">
      <alignment horizontal="center" vertical="center" wrapText="1"/>
      <protection/>
    </xf>
    <xf numFmtId="1" fontId="47" fillId="0" borderId="32" xfId="61" applyNumberFormat="1" applyFont="1" applyBorder="1" applyAlignment="1">
      <alignment horizontal="center" vertical="center" wrapText="1"/>
      <protection/>
    </xf>
    <xf numFmtId="2" fontId="47" fillId="0" borderId="48" xfId="61" applyNumberFormat="1" applyFont="1" applyBorder="1" applyAlignment="1">
      <alignment horizontal="center" vertical="center" wrapText="1"/>
      <protection/>
    </xf>
    <xf numFmtId="193" fontId="47" fillId="0" borderId="33" xfId="61" applyNumberFormat="1" applyFont="1" applyBorder="1" applyAlignment="1">
      <alignment horizontal="center" vertical="center" wrapText="1"/>
      <protection/>
    </xf>
    <xf numFmtId="1" fontId="47" fillId="0" borderId="35" xfId="61" applyNumberFormat="1" applyFont="1" applyBorder="1" applyAlignment="1">
      <alignment horizontal="center" vertical="center" wrapText="1"/>
      <protection/>
    </xf>
    <xf numFmtId="0" fontId="47" fillId="0" borderId="48" xfId="63" applyFont="1" applyBorder="1" applyAlignment="1">
      <alignment horizontal="center" vertical="center" wrapText="1"/>
      <protection/>
    </xf>
    <xf numFmtId="0" fontId="46" fillId="20" borderId="63" xfId="63" applyFont="1" applyFill="1" applyBorder="1" applyAlignment="1">
      <alignment horizontal="center" vertical="center" wrapText="1"/>
      <protection/>
    </xf>
    <xf numFmtId="1" fontId="47" fillId="0" borderId="36" xfId="61" applyNumberFormat="1" applyFont="1" applyBorder="1" applyAlignment="1">
      <alignment horizontal="center" vertical="center" wrapText="1"/>
      <protection/>
    </xf>
    <xf numFmtId="193" fontId="47" fillId="0" borderId="28" xfId="61" applyNumberFormat="1" applyFont="1" applyBorder="1" applyAlignment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55" fillId="0" borderId="0" xfId="61" applyFont="1" applyAlignment="1">
      <alignment horizontal="center" vertical="center"/>
      <protection/>
    </xf>
    <xf numFmtId="0" fontId="55" fillId="0" borderId="0" xfId="61" applyFont="1" applyAlignment="1">
      <alignment vertical="center"/>
      <protection/>
    </xf>
    <xf numFmtId="1" fontId="55" fillId="0" borderId="0" xfId="61" applyNumberFormat="1" applyFont="1" applyAlignment="1">
      <alignment horizontal="center" vertical="center"/>
      <protection/>
    </xf>
    <xf numFmtId="193" fontId="55" fillId="0" borderId="0" xfId="61" applyNumberFormat="1" applyFont="1" applyAlignment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0" fontId="46" fillId="20" borderId="23" xfId="63" applyFont="1" applyFill="1" applyBorder="1" applyAlignment="1">
      <alignment horizontal="center" vertical="center" wrapText="1"/>
      <protection/>
    </xf>
    <xf numFmtId="0" fontId="46" fillId="20" borderId="27" xfId="63" applyFont="1" applyFill="1" applyBorder="1" applyAlignment="1">
      <alignment horizontal="center" vertical="center" wrapText="1"/>
      <protection/>
    </xf>
    <xf numFmtId="0" fontId="39" fillId="0" borderId="0" xfId="61" applyFont="1" applyFill="1" applyBorder="1" applyAlignment="1">
      <alignment horizontal="center" vertical="center" wrapText="1"/>
      <protection/>
    </xf>
    <xf numFmtId="1" fontId="39" fillId="0" borderId="0" xfId="61" applyNumberFormat="1" applyFont="1" applyFill="1" applyBorder="1" applyAlignment="1">
      <alignment horizontal="center" vertical="center" wrapText="1"/>
      <protection/>
    </xf>
    <xf numFmtId="193" fontId="39" fillId="0" borderId="0" xfId="61" applyNumberFormat="1" applyFont="1" applyFill="1" applyBorder="1" applyAlignment="1">
      <alignment horizontal="center" vertical="center" wrapText="1"/>
      <protection/>
    </xf>
    <xf numFmtId="0" fontId="46" fillId="0" borderId="0" xfId="61" applyFont="1" applyFill="1" applyBorder="1" applyAlignment="1">
      <alignment horizontal="center" vertical="center" wrapText="1"/>
      <protection/>
    </xf>
    <xf numFmtId="0" fontId="46" fillId="0" borderId="0" xfId="61" applyFont="1" applyFill="1" applyBorder="1" applyAlignment="1">
      <alignment horizontal="left" vertical="center"/>
      <protection/>
    </xf>
    <xf numFmtId="1" fontId="46" fillId="0" borderId="0" xfId="61" applyNumberFormat="1" applyFont="1" applyFill="1" applyBorder="1" applyAlignment="1">
      <alignment horizontal="center" vertical="center" wrapText="1"/>
      <protection/>
    </xf>
    <xf numFmtId="193" fontId="46" fillId="0" borderId="0" xfId="61" applyNumberFormat="1" applyFont="1" applyFill="1" applyBorder="1" applyAlignment="1">
      <alignment horizontal="center" vertical="center" wrapText="1"/>
      <protection/>
    </xf>
    <xf numFmtId="0" fontId="46" fillId="0" borderId="0" xfId="61" applyFont="1" applyAlignment="1">
      <alignment vertical="center"/>
      <protection/>
    </xf>
    <xf numFmtId="0" fontId="59" fillId="0" borderId="0" xfId="61" applyFont="1" applyFill="1" applyBorder="1" applyAlignment="1">
      <alignment horizontal="left" vertical="center"/>
      <protection/>
    </xf>
    <xf numFmtId="0" fontId="59" fillId="0" borderId="0" xfId="61" applyFont="1" applyAlignment="1">
      <alignment horizontal="center" vertical="center"/>
      <protection/>
    </xf>
    <xf numFmtId="0" fontId="59" fillId="0" borderId="0" xfId="61" applyFont="1" applyAlignment="1">
      <alignment vertical="center"/>
      <protection/>
    </xf>
    <xf numFmtId="1" fontId="59" fillId="0" borderId="0" xfId="61" applyNumberFormat="1" applyFont="1" applyAlignment="1">
      <alignment horizontal="center" vertical="center"/>
      <protection/>
    </xf>
    <xf numFmtId="193" fontId="59" fillId="0" borderId="0" xfId="61" applyNumberFormat="1" applyFont="1" applyAlignment="1">
      <alignment horizontal="center" vertical="center"/>
      <protection/>
    </xf>
    <xf numFmtId="0" fontId="39" fillId="0" borderId="0" xfId="61" applyFont="1" applyFill="1" applyBorder="1" applyAlignment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vertical="center"/>
      <protection/>
    </xf>
    <xf numFmtId="0" fontId="61" fillId="0" borderId="0" xfId="61" applyFont="1" applyAlignment="1">
      <alignment horizontal="center" vertical="center"/>
      <protection/>
    </xf>
    <xf numFmtId="0" fontId="61" fillId="0" borderId="0" xfId="61" applyFont="1" applyAlignment="1">
      <alignment vertical="center"/>
      <protection/>
    </xf>
    <xf numFmtId="1" fontId="61" fillId="0" borderId="0" xfId="61" applyNumberFormat="1" applyFont="1" applyAlignment="1">
      <alignment horizontal="center" vertical="center"/>
      <protection/>
    </xf>
    <xf numFmtId="193" fontId="61" fillId="0" borderId="0" xfId="61" applyNumberFormat="1" applyFont="1" applyAlignment="1">
      <alignment horizontal="center" vertical="center"/>
      <protection/>
    </xf>
    <xf numFmtId="0" fontId="59" fillId="0" borderId="52" xfId="61" applyFont="1" applyFill="1" applyBorder="1" applyAlignment="1">
      <alignment horizontal="center" vertical="center" wrapText="1"/>
      <protection/>
    </xf>
    <xf numFmtId="0" fontId="59" fillId="0" borderId="64" xfId="61" applyFont="1" applyFill="1" applyBorder="1" applyAlignment="1">
      <alignment horizontal="center" vertical="center" wrapText="1"/>
      <protection/>
    </xf>
    <xf numFmtId="0" fontId="59" fillId="0" borderId="65" xfId="61" applyFont="1" applyFill="1" applyBorder="1" applyAlignment="1">
      <alignment horizontal="center" vertical="center" wrapText="1"/>
      <protection/>
    </xf>
    <xf numFmtId="1" fontId="62" fillId="0" borderId="52" xfId="61" applyNumberFormat="1" applyFont="1" applyFill="1" applyBorder="1" applyAlignment="1">
      <alignment horizontal="center" vertical="center" wrapText="1"/>
      <protection/>
    </xf>
    <xf numFmtId="193" fontId="59" fillId="0" borderId="52" xfId="61" applyNumberFormat="1" applyFont="1" applyFill="1" applyBorder="1" applyAlignment="1">
      <alignment horizontal="center" vertical="center" wrapText="1"/>
      <protection/>
    </xf>
    <xf numFmtId="0" fontId="47" fillId="0" borderId="23" xfId="61" applyFont="1" applyFill="1" applyBorder="1" applyAlignment="1">
      <alignment horizontal="center" vertical="center" wrapText="1"/>
      <protection/>
    </xf>
    <xf numFmtId="0" fontId="46" fillId="21" borderId="23" xfId="61" applyFont="1" applyFill="1" applyBorder="1" applyAlignment="1">
      <alignment horizontal="center" vertical="center" wrapText="1"/>
      <protection/>
    </xf>
    <xf numFmtId="1" fontId="47" fillId="0" borderId="24" xfId="61" applyNumberFormat="1" applyFont="1" applyFill="1" applyBorder="1" applyAlignment="1">
      <alignment horizontal="center" vertical="center" wrapText="1"/>
      <protection/>
    </xf>
    <xf numFmtId="2" fontId="47" fillId="0" borderId="23" xfId="61" applyNumberFormat="1" applyFont="1" applyFill="1" applyBorder="1" applyAlignment="1">
      <alignment horizontal="center" vertical="center" wrapText="1"/>
      <protection/>
    </xf>
    <xf numFmtId="203" fontId="47" fillId="0" borderId="24" xfId="61" applyNumberFormat="1" applyFont="1" applyFill="1" applyBorder="1" applyAlignment="1">
      <alignment horizontal="center" vertical="center" wrapText="1"/>
      <protection/>
    </xf>
    <xf numFmtId="2" fontId="47" fillId="0" borderId="24" xfId="61" applyNumberFormat="1" applyFont="1" applyFill="1" applyBorder="1" applyAlignment="1">
      <alignment horizontal="center" vertical="center" wrapText="1"/>
      <protection/>
    </xf>
    <xf numFmtId="0" fontId="47" fillId="0" borderId="0" xfId="61" applyFont="1" applyAlignment="1">
      <alignment vertical="center"/>
      <protection/>
    </xf>
    <xf numFmtId="0" fontId="47" fillId="0" borderId="25" xfId="61" applyFont="1" applyFill="1" applyBorder="1" applyAlignment="1">
      <alignment horizontal="center" vertical="center" wrapText="1"/>
      <protection/>
    </xf>
    <xf numFmtId="0" fontId="46" fillId="21" borderId="25" xfId="61" applyFont="1" applyFill="1" applyBorder="1" applyAlignment="1">
      <alignment horizontal="center" vertical="center" wrapText="1"/>
      <protection/>
    </xf>
    <xf numFmtId="1" fontId="47" fillId="0" borderId="26" xfId="61" applyNumberFormat="1" applyFont="1" applyFill="1" applyBorder="1" applyAlignment="1">
      <alignment horizontal="center" vertical="center" wrapText="1"/>
      <protection/>
    </xf>
    <xf numFmtId="2" fontId="47" fillId="0" borderId="25" xfId="61" applyNumberFormat="1" applyFont="1" applyFill="1" applyBorder="1" applyAlignment="1">
      <alignment horizontal="center" vertical="center" wrapText="1"/>
      <protection/>
    </xf>
    <xf numFmtId="203" fontId="47" fillId="0" borderId="26" xfId="61" applyNumberFormat="1" applyFont="1" applyFill="1" applyBorder="1" applyAlignment="1">
      <alignment horizontal="center" vertical="center" wrapText="1"/>
      <protection/>
    </xf>
    <xf numFmtId="2" fontId="47" fillId="0" borderId="26" xfId="61" applyNumberFormat="1" applyFont="1" applyFill="1" applyBorder="1" applyAlignment="1">
      <alignment horizontal="center" vertical="center" wrapText="1"/>
      <protection/>
    </xf>
    <xf numFmtId="0" fontId="47" fillId="0" borderId="27" xfId="61" applyFont="1" applyFill="1" applyBorder="1" applyAlignment="1">
      <alignment horizontal="center" vertical="center" wrapText="1"/>
      <protection/>
    </xf>
    <xf numFmtId="0" fontId="46" fillId="21" borderId="27" xfId="61" applyFont="1" applyFill="1" applyBorder="1" applyAlignment="1">
      <alignment horizontal="center" vertical="center" wrapText="1"/>
      <protection/>
    </xf>
    <xf numFmtId="1" fontId="47" fillId="0" borderId="28" xfId="61" applyNumberFormat="1" applyFont="1" applyFill="1" applyBorder="1" applyAlignment="1">
      <alignment horizontal="center" vertical="center" wrapText="1"/>
      <protection/>
    </xf>
    <xf numFmtId="2" fontId="47" fillId="0" borderId="27" xfId="61" applyNumberFormat="1" applyFont="1" applyFill="1" applyBorder="1" applyAlignment="1">
      <alignment horizontal="center" vertical="center" wrapText="1"/>
      <protection/>
    </xf>
    <xf numFmtId="203" fontId="47" fillId="0" borderId="28" xfId="61" applyNumberFormat="1" applyFont="1" applyFill="1" applyBorder="1" applyAlignment="1">
      <alignment horizontal="center" vertical="center" wrapText="1"/>
      <protection/>
    </xf>
    <xf numFmtId="2" fontId="47" fillId="0" borderId="28" xfId="61" applyNumberFormat="1" applyFont="1" applyFill="1" applyBorder="1" applyAlignment="1">
      <alignment horizontal="center" vertical="center" wrapText="1"/>
      <protection/>
    </xf>
    <xf numFmtId="0" fontId="55" fillId="0" borderId="0" xfId="61" applyFont="1" applyAlignment="1">
      <alignment vertical="center" wrapText="1"/>
      <protection/>
    </xf>
    <xf numFmtId="0" fontId="34" fillId="0" borderId="0" xfId="57" applyFont="1" applyBorder="1">
      <alignment/>
      <protection/>
    </xf>
    <xf numFmtId="0" fontId="22" fillId="0" borderId="0" xfId="57" applyFont="1" applyBorder="1">
      <alignment/>
      <protection/>
    </xf>
    <xf numFmtId="192" fontId="34" fillId="0" borderId="0" xfId="57" applyNumberFormat="1" applyFont="1" applyAlignment="1">
      <alignment horizontal="left"/>
      <protection/>
    </xf>
    <xf numFmtId="0" fontId="32" fillId="0" borderId="0" xfId="57" applyAlignment="1">
      <alignment horizontal="right"/>
      <protection/>
    </xf>
    <xf numFmtId="14" fontId="32" fillId="0" borderId="0" xfId="57" applyNumberFormat="1" applyAlignment="1">
      <alignment horizontal="left"/>
      <protection/>
    </xf>
    <xf numFmtId="0" fontId="39" fillId="0" borderId="0" xfId="57" applyFont="1">
      <alignment/>
      <protection/>
    </xf>
    <xf numFmtId="0" fontId="64" fillId="0" borderId="0" xfId="57" applyFont="1">
      <alignment/>
      <protection/>
    </xf>
    <xf numFmtId="0" fontId="67" fillId="0" borderId="0" xfId="45" applyFont="1" applyAlignment="1" applyProtection="1">
      <alignment/>
      <protection/>
    </xf>
    <xf numFmtId="0" fontId="33" fillId="0" borderId="0" xfId="57" applyFont="1">
      <alignment/>
      <protection/>
    </xf>
    <xf numFmtId="0" fontId="58" fillId="0" borderId="0" xfId="57" applyFont="1" applyFill="1" applyBorder="1">
      <alignment/>
      <protection/>
    </xf>
    <xf numFmtId="0" fontId="31" fillId="0" borderId="0" xfId="57" applyFont="1" applyBorder="1" applyAlignment="1">
      <alignment horizontal="center" vertical="center"/>
      <protection/>
    </xf>
    <xf numFmtId="0" fontId="31" fillId="0" borderId="0" xfId="57" applyFont="1" applyBorder="1" applyAlignment="1">
      <alignment horizontal="center" vertical="center" wrapText="1"/>
      <protection/>
    </xf>
    <xf numFmtId="0" fontId="58" fillId="0" borderId="0" xfId="57" applyFont="1" applyBorder="1" applyAlignment="1">
      <alignment horizontal="right"/>
      <protection/>
    </xf>
    <xf numFmtId="0" fontId="31" fillId="0" borderId="66" xfId="57" applyFont="1" applyBorder="1" applyAlignment="1">
      <alignment horizontal="center" vertical="center"/>
      <protection/>
    </xf>
    <xf numFmtId="0" fontId="31" fillId="0" borderId="66" xfId="57" applyFont="1" applyBorder="1" applyAlignment="1">
      <alignment horizontal="center" vertical="center" wrapText="1"/>
      <protection/>
    </xf>
    <xf numFmtId="0" fontId="32" fillId="0" borderId="67" xfId="57" applyBorder="1">
      <alignment/>
      <protection/>
    </xf>
    <xf numFmtId="0" fontId="32" fillId="0" borderId="67" xfId="57" applyFont="1" applyBorder="1" applyAlignment="1">
      <alignment horizontal="center"/>
      <protection/>
    </xf>
    <xf numFmtId="0" fontId="58" fillId="0" borderId="0" xfId="57" applyFont="1" applyAlignment="1">
      <alignment horizontal="right"/>
      <protection/>
    </xf>
    <xf numFmtId="0" fontId="32" fillId="0" borderId="68" xfId="57" applyBorder="1">
      <alignment/>
      <protection/>
    </xf>
    <xf numFmtId="0" fontId="32" fillId="0" borderId="68" xfId="57" applyFont="1" applyBorder="1">
      <alignment/>
      <protection/>
    </xf>
    <xf numFmtId="0" fontId="32" fillId="0" borderId="68" xfId="57" applyFont="1" applyBorder="1" applyAlignment="1">
      <alignment horizontal="center"/>
      <protection/>
    </xf>
    <xf numFmtId="0" fontId="70" fillId="0" borderId="0" xfId="57" applyFont="1" applyBorder="1">
      <alignment/>
      <protection/>
    </xf>
    <xf numFmtId="0" fontId="70" fillId="0" borderId="0" xfId="57" applyFont="1">
      <alignment/>
      <protection/>
    </xf>
    <xf numFmtId="0" fontId="58" fillId="0" borderId="0" xfId="57" applyFont="1" applyBorder="1">
      <alignment/>
      <protection/>
    </xf>
    <xf numFmtId="0" fontId="32" fillId="0" borderId="68" xfId="57" applyFill="1" applyBorder="1">
      <alignment/>
      <protection/>
    </xf>
    <xf numFmtId="0" fontId="32" fillId="0" borderId="69" xfId="57" applyFont="1" applyBorder="1">
      <alignment/>
      <protection/>
    </xf>
    <xf numFmtId="0" fontId="32" fillId="0" borderId="69" xfId="57" applyFont="1" applyBorder="1" applyAlignment="1">
      <alignment horizontal="center"/>
      <protection/>
    </xf>
    <xf numFmtId="0" fontId="32" fillId="0" borderId="70" xfId="57" applyBorder="1" applyAlignment="1">
      <alignment horizontal="left" vertical="center"/>
      <protection/>
    </xf>
    <xf numFmtId="0" fontId="32" fillId="0" borderId="71" xfId="57" applyBorder="1" applyAlignment="1">
      <alignment horizontal="left" vertical="center"/>
      <protection/>
    </xf>
    <xf numFmtId="0" fontId="32" fillId="0" borderId="70" xfId="57" applyFill="1" applyBorder="1" applyAlignment="1">
      <alignment horizontal="left" vertical="center"/>
      <protection/>
    </xf>
    <xf numFmtId="0" fontId="32" fillId="0" borderId="71" xfId="57" applyFill="1" applyBorder="1" applyAlignment="1">
      <alignment horizontal="left" vertical="center"/>
      <protection/>
    </xf>
    <xf numFmtId="0" fontId="32" fillId="0" borderId="68" xfId="57" applyFill="1" applyBorder="1" applyAlignment="1">
      <alignment horizontal="center"/>
      <protection/>
    </xf>
    <xf numFmtId="0" fontId="32" fillId="0" borderId="68" xfId="57" applyFont="1" applyFill="1" applyBorder="1" applyAlignment="1">
      <alignment horizontal="center"/>
      <protection/>
    </xf>
    <xf numFmtId="0" fontId="26" fillId="0" borderId="54" xfId="57" applyFont="1" applyBorder="1">
      <alignment/>
      <protection/>
    </xf>
    <xf numFmtId="0" fontId="26" fillId="0" borderId="72" xfId="57" applyFont="1" applyBorder="1">
      <alignment/>
      <protection/>
    </xf>
    <xf numFmtId="207" fontId="32" fillId="0" borderId="0" xfId="57" applyNumberFormat="1" applyAlignment="1">
      <alignment horizontal="center" vertical="center"/>
      <protection/>
    </xf>
    <xf numFmtId="0" fontId="1" fillId="0" borderId="0" xfId="56">
      <alignment/>
      <protection/>
    </xf>
    <xf numFmtId="2" fontId="1" fillId="0" borderId="0" xfId="56" applyNumberFormat="1">
      <alignment/>
      <protection/>
    </xf>
    <xf numFmtId="0" fontId="71" fillId="0" borderId="0" xfId="56" applyFont="1" applyAlignment="1">
      <alignment horizontal="left" vertical="center"/>
      <protection/>
    </xf>
    <xf numFmtId="14" fontId="72" fillId="0" borderId="0" xfId="56" applyNumberFormat="1" applyFont="1" applyAlignment="1">
      <alignment horizontal="left" vertical="center"/>
      <protection/>
    </xf>
    <xf numFmtId="0" fontId="22" fillId="0" borderId="49" xfId="59" applyFont="1" applyFill="1" applyBorder="1" applyAlignment="1">
      <alignment horizontal="center" vertical="center" wrapText="1"/>
      <protection/>
    </xf>
    <xf numFmtId="0" fontId="22" fillId="0" borderId="46" xfId="59" applyFont="1" applyBorder="1" applyAlignment="1">
      <alignment horizontal="center" vertical="center" wrapText="1"/>
      <protection/>
    </xf>
    <xf numFmtId="0" fontId="22" fillId="0" borderId="46" xfId="58" applyFont="1" applyFill="1" applyBorder="1" applyAlignment="1">
      <alignment horizontal="center" vertical="center" wrapText="1"/>
      <protection/>
    </xf>
    <xf numFmtId="0" fontId="22" fillId="0" borderId="47" xfId="58" applyFont="1" applyFill="1" applyBorder="1" applyAlignment="1">
      <alignment horizontal="center" vertical="center" wrapText="1"/>
      <protection/>
    </xf>
    <xf numFmtId="2" fontId="22" fillId="25" borderId="21" xfId="58" applyNumberFormat="1" applyFont="1" applyFill="1" applyBorder="1" applyAlignment="1">
      <alignment horizontal="center" vertical="center" wrapText="1"/>
      <protection/>
    </xf>
    <xf numFmtId="208" fontId="1" fillId="0" borderId="0" xfId="56" applyNumberFormat="1">
      <alignment/>
      <protection/>
    </xf>
    <xf numFmtId="0" fontId="64" fillId="0" borderId="62" xfId="58" applyFont="1" applyBorder="1" applyAlignment="1">
      <alignment horizontal="center" vertical="center" wrapText="1"/>
      <protection/>
    </xf>
    <xf numFmtId="0" fontId="74" fillId="0" borderId="62" xfId="58" applyFont="1" applyFill="1" applyBorder="1" applyAlignment="1">
      <alignment horizontal="center" vertical="center" wrapText="1"/>
      <protection/>
    </xf>
    <xf numFmtId="0" fontId="76" fillId="0" borderId="0" xfId="58" applyFont="1" applyFill="1" applyBorder="1" applyAlignment="1">
      <alignment horizontal="left" vertical="center" wrapText="1"/>
      <protection/>
    </xf>
    <xf numFmtId="0" fontId="64" fillId="0" borderId="0" xfId="58" applyFont="1" applyFill="1" applyBorder="1" applyAlignment="1">
      <alignment horizontal="center" vertical="center" wrapText="1"/>
      <protection/>
    </xf>
    <xf numFmtId="0" fontId="74" fillId="0" borderId="0" xfId="58" applyFont="1" applyFill="1" applyBorder="1" applyAlignment="1">
      <alignment horizontal="center" vertical="center" wrapText="1"/>
      <protection/>
    </xf>
    <xf numFmtId="2" fontId="75" fillId="0" borderId="0" xfId="58" applyNumberFormat="1" applyFont="1" applyFill="1" applyBorder="1" applyAlignment="1">
      <alignment horizontal="center" vertical="center" wrapText="1"/>
      <protection/>
    </xf>
    <xf numFmtId="0" fontId="1" fillId="0" borderId="0" xfId="56" applyFill="1">
      <alignment/>
      <protection/>
    </xf>
    <xf numFmtId="0" fontId="34" fillId="0" borderId="0" xfId="58" applyFont="1" applyFill="1" applyBorder="1" applyAlignment="1">
      <alignment/>
      <protection/>
    </xf>
    <xf numFmtId="0" fontId="0" fillId="0" borderId="0" xfId="61" applyFont="1" applyAlignment="1">
      <alignment/>
      <protection/>
    </xf>
    <xf numFmtId="2" fontId="47" fillId="0" borderId="23" xfId="63" applyNumberFormat="1" applyFont="1" applyBorder="1" applyAlignment="1">
      <alignment horizontal="center" vertical="center" wrapText="1"/>
      <protection/>
    </xf>
    <xf numFmtId="0" fontId="47" fillId="0" borderId="32" xfId="63" applyFont="1" applyBorder="1" applyAlignment="1">
      <alignment horizontal="center" vertical="center" wrapText="1"/>
      <protection/>
    </xf>
    <xf numFmtId="193" fontId="47" fillId="0" borderId="33" xfId="63" applyNumberFormat="1" applyFont="1" applyBorder="1" applyAlignment="1">
      <alignment horizontal="center" vertical="center" wrapText="1"/>
      <protection/>
    </xf>
    <xf numFmtId="0" fontId="47" fillId="0" borderId="61" xfId="63" applyFont="1" applyBorder="1" applyAlignment="1">
      <alignment horizontal="center" vertical="center" wrapText="1"/>
      <protection/>
    </xf>
    <xf numFmtId="0" fontId="47" fillId="0" borderId="59" xfId="63" applyFont="1" applyBorder="1" applyAlignment="1">
      <alignment horizontal="center" vertical="center" wrapText="1"/>
      <protection/>
    </xf>
    <xf numFmtId="193" fontId="47" fillId="0" borderId="62" xfId="63" applyNumberFormat="1" applyFont="1" applyBorder="1" applyAlignment="1">
      <alignment horizontal="center" vertical="center" wrapText="1"/>
      <protection/>
    </xf>
    <xf numFmtId="0" fontId="47" fillId="0" borderId="24" xfId="63" applyFont="1" applyBorder="1" applyAlignment="1">
      <alignment horizontal="center" vertical="center" wrapText="1"/>
      <protection/>
    </xf>
    <xf numFmtId="193" fontId="47" fillId="0" borderId="23" xfId="63" applyNumberFormat="1" applyFont="1" applyBorder="1" applyAlignment="1">
      <alignment horizontal="center" vertical="center" wrapText="1"/>
      <protection/>
    </xf>
    <xf numFmtId="2" fontId="47" fillId="0" borderId="24" xfId="63" applyNumberFormat="1" applyFont="1" applyBorder="1" applyAlignment="1">
      <alignment horizontal="center" vertical="center" wrapText="1"/>
      <protection/>
    </xf>
    <xf numFmtId="0" fontId="47" fillId="0" borderId="26" xfId="63" applyFont="1" applyBorder="1" applyAlignment="1">
      <alignment horizontal="center" vertical="center" wrapText="1"/>
      <protection/>
    </xf>
    <xf numFmtId="0" fontId="46" fillId="20" borderId="25" xfId="63" applyFont="1" applyFill="1" applyBorder="1" applyAlignment="1">
      <alignment horizontal="center" vertical="center" wrapText="1"/>
      <protection/>
    </xf>
    <xf numFmtId="193" fontId="47" fillId="0" borderId="25" xfId="63" applyNumberFormat="1" applyFont="1" applyBorder="1" applyAlignment="1">
      <alignment horizontal="center" vertical="center" wrapText="1"/>
      <protection/>
    </xf>
    <xf numFmtId="2" fontId="47" fillId="0" borderId="26" xfId="63" applyNumberFormat="1" applyFont="1" applyBorder="1" applyAlignment="1">
      <alignment horizontal="center" vertical="center" wrapText="1"/>
      <protection/>
    </xf>
    <xf numFmtId="0" fontId="47" fillId="0" borderId="28" xfId="63" applyFont="1" applyBorder="1" applyAlignment="1">
      <alignment horizontal="center" vertical="center" wrapText="1"/>
      <protection/>
    </xf>
    <xf numFmtId="193" fontId="47" fillId="0" borderId="27" xfId="63" applyNumberFormat="1" applyFont="1" applyBorder="1" applyAlignment="1">
      <alignment horizontal="center" vertical="center" wrapText="1"/>
      <protection/>
    </xf>
    <xf numFmtId="2" fontId="47" fillId="0" borderId="28" xfId="63" applyNumberFormat="1" applyFont="1" applyBorder="1" applyAlignment="1">
      <alignment horizontal="center" vertical="center" wrapText="1"/>
      <protection/>
    </xf>
    <xf numFmtId="0" fontId="47" fillId="0" borderId="35" xfId="63" applyFont="1" applyBorder="1" applyAlignment="1">
      <alignment horizontal="center" vertical="center" wrapText="1"/>
      <protection/>
    </xf>
    <xf numFmtId="2" fontId="47" fillId="0" borderId="50" xfId="63" applyNumberFormat="1" applyFont="1" applyBorder="1" applyAlignment="1">
      <alignment horizontal="center" vertical="center" wrapText="1"/>
      <protection/>
    </xf>
    <xf numFmtId="0" fontId="73" fillId="0" borderId="0" xfId="57" applyFont="1">
      <alignment/>
      <protection/>
    </xf>
    <xf numFmtId="0" fontId="34" fillId="0" borderId="0" xfId="57" applyFont="1">
      <alignment/>
      <protection/>
    </xf>
    <xf numFmtId="0" fontId="36" fillId="0" borderId="0" xfId="57" applyFont="1">
      <alignment/>
      <protection/>
    </xf>
    <xf numFmtId="2" fontId="36" fillId="20" borderId="48" xfId="0" applyNumberFormat="1" applyFont="1" applyFill="1" applyBorder="1" applyAlignment="1">
      <alignment horizontal="center" vertical="center"/>
    </xf>
    <xf numFmtId="2" fontId="36" fillId="20" borderId="25" xfId="0" applyNumberFormat="1" applyFont="1" applyFill="1" applyBorder="1" applyAlignment="1">
      <alignment horizontal="center" vertical="center"/>
    </xf>
    <xf numFmtId="2" fontId="36" fillId="20" borderId="27" xfId="0" applyNumberFormat="1" applyFont="1" applyFill="1" applyBorder="1" applyAlignment="1">
      <alignment horizontal="center" vertical="center"/>
    </xf>
    <xf numFmtId="0" fontId="46" fillId="0" borderId="0" xfId="57" applyFont="1">
      <alignment/>
      <protection/>
    </xf>
    <xf numFmtId="2" fontId="38" fillId="20" borderId="73" xfId="63" applyNumberFormat="1" applyFont="1" applyFill="1" applyBorder="1" applyAlignment="1">
      <alignment horizontal="center" vertical="center" wrapText="1"/>
      <protection/>
    </xf>
    <xf numFmtId="2" fontId="38" fillId="0" borderId="23" xfId="63" applyNumberFormat="1" applyFont="1" applyFill="1" applyBorder="1" applyAlignment="1">
      <alignment horizontal="center" vertical="center" wrapText="1"/>
      <protection/>
    </xf>
    <xf numFmtId="2" fontId="38" fillId="0" borderId="61" xfId="63" applyNumberFormat="1" applyFont="1" applyFill="1" applyBorder="1" applyAlignment="1">
      <alignment horizontal="center" vertical="center" wrapText="1"/>
      <protection/>
    </xf>
    <xf numFmtId="2" fontId="38" fillId="0" borderId="27" xfId="63" applyNumberFormat="1" applyFont="1" applyFill="1" applyBorder="1" applyAlignment="1">
      <alignment horizontal="center" vertical="center" wrapText="1"/>
      <protection/>
    </xf>
    <xf numFmtId="2" fontId="38" fillId="0" borderId="25" xfId="63" applyNumberFormat="1" applyFont="1" applyFill="1" applyBorder="1" applyAlignment="1">
      <alignment horizontal="center" vertical="center" wrapText="1"/>
      <protection/>
    </xf>
    <xf numFmtId="2" fontId="38" fillId="0" borderId="56" xfId="63" applyNumberFormat="1" applyFont="1" applyFill="1" applyBorder="1" applyAlignment="1">
      <alignment horizontal="center" vertical="center" wrapText="1"/>
      <protection/>
    </xf>
    <xf numFmtId="0" fontId="24" fillId="20" borderId="23" xfId="58" applyFont="1" applyFill="1" applyBorder="1" applyAlignment="1">
      <alignment horizontal="left" vertical="center" wrapText="1"/>
      <protection/>
    </xf>
    <xf numFmtId="0" fontId="64" fillId="0" borderId="24" xfId="58" applyFont="1" applyBorder="1" applyAlignment="1">
      <alignment horizontal="center" vertical="center" wrapText="1"/>
      <protection/>
    </xf>
    <xf numFmtId="0" fontId="74" fillId="0" borderId="23" xfId="58" applyFont="1" applyFill="1" applyBorder="1" applyAlignment="1">
      <alignment horizontal="center" vertical="center" wrapText="1"/>
      <protection/>
    </xf>
    <xf numFmtId="0" fontId="74" fillId="0" borderId="24" xfId="58" applyFont="1" applyFill="1" applyBorder="1" applyAlignment="1">
      <alignment horizontal="center" vertical="center" wrapText="1"/>
      <protection/>
    </xf>
    <xf numFmtId="192" fontId="22" fillId="25" borderId="23" xfId="58" applyNumberFormat="1" applyFont="1" applyFill="1" applyBorder="1" applyAlignment="1">
      <alignment horizontal="center" vertical="center" wrapText="1"/>
      <protection/>
    </xf>
    <xf numFmtId="0" fontId="24" fillId="20" borderId="25" xfId="58" applyFont="1" applyFill="1" applyBorder="1" applyAlignment="1">
      <alignment horizontal="left" vertical="center" wrapText="1"/>
      <protection/>
    </xf>
    <xf numFmtId="0" fontId="64" fillId="0" borderId="26" xfId="58" applyFont="1" applyBorder="1" applyAlignment="1">
      <alignment horizontal="center" vertical="center" wrapText="1"/>
      <protection/>
    </xf>
    <xf numFmtId="0" fontId="64" fillId="0" borderId="25" xfId="58" applyFont="1" applyBorder="1" applyAlignment="1">
      <alignment horizontal="center" vertical="center" wrapText="1"/>
      <protection/>
    </xf>
    <xf numFmtId="0" fontId="74" fillId="0" borderId="25" xfId="58" applyFont="1" applyFill="1" applyBorder="1" applyAlignment="1">
      <alignment horizontal="center" vertical="center" wrapText="1"/>
      <protection/>
    </xf>
    <xf numFmtId="0" fontId="74" fillId="0" borderId="26" xfId="58" applyFont="1" applyFill="1" applyBorder="1" applyAlignment="1">
      <alignment horizontal="center" vertical="center" wrapText="1"/>
      <protection/>
    </xf>
    <xf numFmtId="192" fontId="75" fillId="25" borderId="25" xfId="58" applyNumberFormat="1" applyFont="1" applyFill="1" applyBorder="1" applyAlignment="1">
      <alignment horizontal="center" vertical="center" wrapText="1"/>
      <protection/>
    </xf>
    <xf numFmtId="192" fontId="22" fillId="25" borderId="25" xfId="58" applyNumberFormat="1" applyFont="1" applyFill="1" applyBorder="1" applyAlignment="1">
      <alignment horizontal="center" vertical="center" wrapText="1"/>
      <protection/>
    </xf>
    <xf numFmtId="0" fontId="24" fillId="20" borderId="27" xfId="58" applyFont="1" applyFill="1" applyBorder="1" applyAlignment="1">
      <alignment horizontal="left" vertical="center" wrapText="1"/>
      <protection/>
    </xf>
    <xf numFmtId="0" fontId="64" fillId="0" borderId="28" xfId="58" applyFont="1" applyBorder="1" applyAlignment="1">
      <alignment horizontal="center" vertical="center" wrapText="1"/>
      <protection/>
    </xf>
    <xf numFmtId="0" fontId="64" fillId="0" borderId="27" xfId="58" applyFont="1" applyBorder="1" applyAlignment="1">
      <alignment horizontal="center" vertical="center" wrapText="1"/>
      <protection/>
    </xf>
    <xf numFmtId="0" fontId="74" fillId="0" borderId="27" xfId="58" applyFont="1" applyFill="1" applyBorder="1" applyAlignment="1">
      <alignment horizontal="center" vertical="center" wrapText="1"/>
      <protection/>
    </xf>
    <xf numFmtId="0" fontId="74" fillId="0" borderId="28" xfId="58" applyFont="1" applyFill="1" applyBorder="1" applyAlignment="1">
      <alignment horizontal="center" vertical="center" wrapText="1"/>
      <protection/>
    </xf>
    <xf numFmtId="192" fontId="75" fillId="25" borderId="27" xfId="58" applyNumberFormat="1" applyFont="1" applyFill="1" applyBorder="1" applyAlignment="1">
      <alignment horizontal="center" vertical="center" wrapText="1"/>
      <protection/>
    </xf>
    <xf numFmtId="0" fontId="64" fillId="0" borderId="33" xfId="58" applyFont="1" applyBorder="1" applyAlignment="1">
      <alignment horizontal="center" vertical="center" wrapText="1"/>
      <protection/>
    </xf>
    <xf numFmtId="0" fontId="64" fillId="0" borderId="23" xfId="58" applyFont="1" applyBorder="1" applyAlignment="1">
      <alignment horizontal="center" vertical="center" wrapText="1"/>
      <protection/>
    </xf>
    <xf numFmtId="0" fontId="74" fillId="0" borderId="33" xfId="58" applyFont="1" applyFill="1" applyBorder="1" applyAlignment="1">
      <alignment horizontal="center" vertical="center" wrapText="1"/>
      <protection/>
    </xf>
    <xf numFmtId="2" fontId="75" fillId="25" borderId="23" xfId="58" applyNumberFormat="1" applyFont="1" applyFill="1" applyBorder="1" applyAlignment="1">
      <alignment horizontal="center" vertical="center" wrapText="1"/>
      <protection/>
    </xf>
    <xf numFmtId="2" fontId="22" fillId="25" borderId="27" xfId="58" applyNumberFormat="1" applyFont="1" applyFill="1" applyBorder="1" applyAlignment="1">
      <alignment horizontal="center" vertical="center" wrapText="1"/>
      <protection/>
    </xf>
    <xf numFmtId="2" fontId="75" fillId="25" borderId="55" xfId="58" applyNumberFormat="1" applyFont="1" applyFill="1" applyBorder="1" applyAlignment="1">
      <alignment horizontal="center" vertical="center" wrapText="1"/>
      <protection/>
    </xf>
    <xf numFmtId="2" fontId="75" fillId="25" borderId="58" xfId="58" applyNumberFormat="1" applyFont="1" applyFill="1" applyBorder="1" applyAlignment="1">
      <alignment horizontal="center" vertical="center" wrapText="1"/>
      <protection/>
    </xf>
    <xf numFmtId="0" fontId="79" fillId="0" borderId="0" xfId="57" applyFont="1">
      <alignment/>
      <protection/>
    </xf>
    <xf numFmtId="0" fontId="77" fillId="0" borderId="0" xfId="0" applyFont="1" applyBorder="1" applyAlignment="1">
      <alignment horizontal="center" wrapText="1"/>
    </xf>
    <xf numFmtId="0" fontId="32" fillId="0" borderId="0" xfId="57" applyBorder="1" applyAlignment="1">
      <alignment horizontal="left" wrapText="1"/>
      <protection/>
    </xf>
    <xf numFmtId="14" fontId="20" fillId="0" borderId="0" xfId="0" applyNumberFormat="1" applyFont="1" applyBorder="1" applyAlignment="1">
      <alignment horizontal="left" vertical="center" wrapText="1"/>
    </xf>
    <xf numFmtId="14" fontId="65" fillId="0" borderId="0" xfId="57" applyNumberFormat="1" applyFont="1" applyAlignment="1">
      <alignment horizontal="center"/>
      <protection/>
    </xf>
    <xf numFmtId="4" fontId="31" fillId="24" borderId="34" xfId="0" applyNumberFormat="1" applyFont="1" applyFill="1" applyBorder="1" applyAlignment="1">
      <alignment horizontal="center" vertical="center" wrapText="1"/>
    </xf>
    <xf numFmtId="4" fontId="31" fillId="24" borderId="35" xfId="0" applyNumberFormat="1" applyFont="1" applyFill="1" applyBorder="1" applyAlignment="1">
      <alignment horizontal="center" vertical="center" wrapText="1"/>
    </xf>
    <xf numFmtId="4" fontId="31" fillId="24" borderId="36" xfId="0" applyNumberFormat="1" applyFont="1" applyFill="1" applyBorder="1" applyAlignment="1">
      <alignment horizontal="center" vertical="center" wrapText="1"/>
    </xf>
    <xf numFmtId="4" fontId="31" fillId="24" borderId="16" xfId="0" applyNumberFormat="1" applyFont="1" applyFill="1" applyBorder="1" applyAlignment="1">
      <alignment horizontal="center" vertical="center" wrapText="1"/>
    </xf>
    <xf numFmtId="4" fontId="31" fillId="24" borderId="41" xfId="0" applyNumberFormat="1" applyFont="1" applyFill="1" applyBorder="1" applyAlignment="1">
      <alignment horizontal="center" vertical="center" wrapText="1"/>
    </xf>
    <xf numFmtId="4" fontId="31" fillId="24" borderId="74" xfId="0" applyNumberFormat="1" applyFont="1" applyFill="1" applyBorder="1" applyAlignment="1">
      <alignment horizontal="center" vertical="center" wrapText="1"/>
    </xf>
    <xf numFmtId="4" fontId="31" fillId="24" borderId="24" xfId="0" applyNumberFormat="1" applyFont="1" applyFill="1" applyBorder="1" applyAlignment="1">
      <alignment horizontal="center" vertical="center" wrapText="1"/>
    </xf>
    <xf numFmtId="4" fontId="31" fillId="24" borderId="26" xfId="0" applyNumberFormat="1" applyFont="1" applyFill="1" applyBorder="1" applyAlignment="1">
      <alignment horizontal="center" vertical="center" wrapText="1"/>
    </xf>
    <xf numFmtId="4" fontId="31" fillId="24" borderId="28" xfId="0" applyNumberFormat="1" applyFont="1" applyFill="1" applyBorder="1" applyAlignment="1">
      <alignment horizontal="center" vertical="center" wrapText="1"/>
    </xf>
    <xf numFmtId="2" fontId="30" fillId="20" borderId="67" xfId="0" applyNumberFormat="1" applyFont="1" applyFill="1" applyBorder="1" applyAlignment="1">
      <alignment horizontal="center"/>
    </xf>
    <xf numFmtId="2" fontId="30" fillId="20" borderId="75" xfId="0" applyNumberFormat="1" applyFont="1" applyFill="1" applyBorder="1" applyAlignment="1">
      <alignment horizontal="center"/>
    </xf>
    <xf numFmtId="2" fontId="30" fillId="20" borderId="76" xfId="0" applyNumberFormat="1" applyFont="1" applyFill="1" applyBorder="1" applyAlignment="1">
      <alignment horizontal="center"/>
    </xf>
    <xf numFmtId="2" fontId="30" fillId="20" borderId="66" xfId="0" applyNumberFormat="1" applyFont="1" applyFill="1" applyBorder="1" applyAlignment="1">
      <alignment horizontal="center"/>
    </xf>
    <xf numFmtId="2" fontId="30" fillId="20" borderId="77" xfId="0" applyNumberFormat="1" applyFont="1" applyFill="1" applyBorder="1" applyAlignment="1">
      <alignment horizontal="center"/>
    </xf>
    <xf numFmtId="2" fontId="30" fillId="20" borderId="78" xfId="0" applyNumberFormat="1" applyFont="1" applyFill="1" applyBorder="1" applyAlignment="1">
      <alignment horizontal="center"/>
    </xf>
    <xf numFmtId="0" fontId="23" fillId="26" borderId="79" xfId="0" applyFont="1" applyFill="1" applyBorder="1" applyAlignment="1">
      <alignment horizontal="center" vertical="center" wrapText="1"/>
    </xf>
    <xf numFmtId="2" fontId="30" fillId="0" borderId="67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left" vertical="center" wrapText="1"/>
    </xf>
    <xf numFmtId="192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4" fontId="31" fillId="24" borderId="0" xfId="0" applyNumberFormat="1" applyFont="1" applyFill="1" applyBorder="1" applyAlignment="1">
      <alignment horizontal="center" vertical="center" wrapText="1"/>
    </xf>
    <xf numFmtId="2" fontId="30" fillId="20" borderId="0" xfId="0" applyNumberFormat="1" applyFont="1" applyFill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84" fillId="0" borderId="0" xfId="0" applyFont="1" applyAlignment="1">
      <alignment horizontal="center"/>
    </xf>
    <xf numFmtId="0" fontId="32" fillId="0" borderId="76" xfId="0" applyFont="1" applyBorder="1" applyAlignment="1">
      <alignment horizontal="left" vertical="center" wrapText="1"/>
    </xf>
    <xf numFmtId="49" fontId="85" fillId="0" borderId="66" xfId="0" applyNumberFormat="1" applyFont="1" applyBorder="1" applyAlignment="1">
      <alignment horizontal="center"/>
    </xf>
    <xf numFmtId="0" fontId="32" fillId="0" borderId="66" xfId="0" applyFont="1" applyBorder="1" applyAlignment="1">
      <alignment horizontal="center"/>
    </xf>
    <xf numFmtId="0" fontId="32" fillId="0" borderId="77" xfId="0" applyFont="1" applyBorder="1" applyAlignment="1">
      <alignment horizontal="left" vertical="center" wrapText="1"/>
    </xf>
    <xf numFmtId="49" fontId="85" fillId="0" borderId="78" xfId="0" applyNumberFormat="1" applyFont="1" applyBorder="1" applyAlignment="1">
      <alignment horizontal="center"/>
    </xf>
    <xf numFmtId="0" fontId="32" fillId="0" borderId="78" xfId="0" applyFont="1" applyBorder="1" applyAlignment="1">
      <alignment horizontal="center"/>
    </xf>
    <xf numFmtId="0" fontId="30" fillId="20" borderId="66" xfId="0" applyFont="1" applyFill="1" applyBorder="1" applyAlignment="1">
      <alignment horizontal="center"/>
    </xf>
    <xf numFmtId="0" fontId="30" fillId="20" borderId="78" xfId="0" applyFont="1" applyFill="1" applyBorder="1" applyAlignment="1">
      <alignment horizontal="center"/>
    </xf>
    <xf numFmtId="0" fontId="31" fillId="20" borderId="66" xfId="0" applyFont="1" applyFill="1" applyBorder="1" applyAlignment="1">
      <alignment horizontal="center"/>
    </xf>
    <xf numFmtId="0" fontId="31" fillId="20" borderId="78" xfId="0" applyFont="1" applyFill="1" applyBorder="1" applyAlignment="1">
      <alignment horizontal="center"/>
    </xf>
    <xf numFmtId="207" fontId="32" fillId="0" borderId="67" xfId="0" applyNumberFormat="1" applyFont="1" applyFill="1" applyBorder="1" applyAlignment="1">
      <alignment horizontal="center" vertical="center"/>
    </xf>
    <xf numFmtId="0" fontId="31" fillId="0" borderId="80" xfId="57" applyFont="1" applyBorder="1" applyAlignment="1">
      <alignment horizontal="left" vertical="center"/>
      <protection/>
    </xf>
    <xf numFmtId="0" fontId="31" fillId="0" borderId="81" xfId="57" applyFont="1" applyBorder="1" applyAlignment="1">
      <alignment horizontal="center" vertical="center"/>
      <protection/>
    </xf>
    <xf numFmtId="0" fontId="31" fillId="0" borderId="81" xfId="57" applyFont="1" applyBorder="1" applyAlignment="1">
      <alignment horizontal="left" vertical="center"/>
      <protection/>
    </xf>
    <xf numFmtId="0" fontId="31" fillId="0" borderId="81" xfId="57" applyFont="1" applyBorder="1" applyAlignment="1">
      <alignment horizontal="center" vertical="center" wrapText="1"/>
      <protection/>
    </xf>
    <xf numFmtId="0" fontId="31" fillId="0" borderId="82" xfId="57" applyFont="1" applyBorder="1" applyAlignment="1">
      <alignment horizontal="center" vertical="center" wrapText="1"/>
      <protection/>
    </xf>
    <xf numFmtId="0" fontId="32" fillId="0" borderId="83" xfId="57" applyBorder="1" applyAlignment="1">
      <alignment horizontal="left" vertical="center" wrapText="1"/>
      <protection/>
    </xf>
    <xf numFmtId="0" fontId="32" fillId="0" borderId="84" xfId="57" applyBorder="1">
      <alignment/>
      <protection/>
    </xf>
    <xf numFmtId="0" fontId="32" fillId="0" borderId="84" xfId="57" applyFont="1" applyBorder="1" applyAlignment="1">
      <alignment horizontal="left" vertical="center"/>
      <protection/>
    </xf>
    <xf numFmtId="0" fontId="32" fillId="0" borderId="84" xfId="57" applyFont="1" applyBorder="1" applyAlignment="1">
      <alignment horizontal="center"/>
      <protection/>
    </xf>
    <xf numFmtId="207" fontId="32" fillId="0" borderId="84" xfId="0" applyNumberFormat="1" applyFont="1" applyFill="1" applyBorder="1" applyAlignment="1">
      <alignment horizontal="center" vertical="center"/>
    </xf>
    <xf numFmtId="0" fontId="32" fillId="0" borderId="84" xfId="57" applyBorder="1" applyAlignment="1">
      <alignment vertical="center"/>
      <protection/>
    </xf>
    <xf numFmtId="0" fontId="32" fillId="0" borderId="84" xfId="57" applyFont="1" applyBorder="1" applyAlignment="1">
      <alignment horizontal="left" vertical="center" wrapText="1"/>
      <protection/>
    </xf>
    <xf numFmtId="0" fontId="32" fillId="0" borderId="84" xfId="57" applyFont="1" applyBorder="1" applyAlignment="1">
      <alignment horizontal="center" vertical="center"/>
      <protection/>
    </xf>
    <xf numFmtId="207" fontId="0" fillId="0" borderId="67" xfId="0" applyNumberFormat="1" applyFill="1" applyBorder="1" applyAlignment="1">
      <alignment horizontal="center" vertical="center"/>
    </xf>
    <xf numFmtId="0" fontId="32" fillId="0" borderId="67" xfId="57" applyFont="1" applyBorder="1">
      <alignment/>
      <protection/>
    </xf>
    <xf numFmtId="0" fontId="32" fillId="0" borderId="76" xfId="57" applyBorder="1">
      <alignment/>
      <protection/>
    </xf>
    <xf numFmtId="0" fontId="32" fillId="0" borderId="66" xfId="57" applyBorder="1">
      <alignment/>
      <protection/>
    </xf>
    <xf numFmtId="0" fontId="32" fillId="0" borderId="66" xfId="57" applyFont="1" applyBorder="1" applyAlignment="1">
      <alignment wrapText="1"/>
      <protection/>
    </xf>
    <xf numFmtId="0" fontId="32" fillId="0" borderId="66" xfId="57" applyFont="1" applyBorder="1" applyAlignment="1">
      <alignment horizontal="center"/>
      <protection/>
    </xf>
    <xf numFmtId="207" fontId="0" fillId="0" borderId="66" xfId="0" applyNumberFormat="1" applyFill="1" applyBorder="1" applyAlignment="1">
      <alignment horizontal="center" vertical="center"/>
    </xf>
    <xf numFmtId="0" fontId="32" fillId="0" borderId="85" xfId="57" applyBorder="1">
      <alignment/>
      <protection/>
    </xf>
    <xf numFmtId="0" fontId="32" fillId="0" borderId="77" xfId="57" applyBorder="1">
      <alignment/>
      <protection/>
    </xf>
    <xf numFmtId="0" fontId="32" fillId="0" borderId="78" xfId="57" applyBorder="1">
      <alignment/>
      <protection/>
    </xf>
    <xf numFmtId="0" fontId="32" fillId="0" borderId="78" xfId="57" applyFont="1" applyBorder="1">
      <alignment/>
      <protection/>
    </xf>
    <xf numFmtId="0" fontId="32" fillId="0" borderId="78" xfId="57" applyFont="1" applyBorder="1" applyAlignment="1">
      <alignment horizontal="center"/>
      <protection/>
    </xf>
    <xf numFmtId="207" fontId="0" fillId="0" borderId="78" xfId="0" applyNumberFormat="1" applyFill="1" applyBorder="1" applyAlignment="1">
      <alignment horizontal="center" vertical="center"/>
    </xf>
    <xf numFmtId="0" fontId="32" fillId="0" borderId="76" xfId="57" applyBorder="1" applyAlignment="1">
      <alignment horizontal="left" vertical="center"/>
      <protection/>
    </xf>
    <xf numFmtId="0" fontId="32" fillId="0" borderId="66" xfId="57" applyFont="1" applyBorder="1">
      <alignment/>
      <protection/>
    </xf>
    <xf numFmtId="0" fontId="32" fillId="0" borderId="83" xfId="57" applyBorder="1" applyAlignment="1">
      <alignment horizontal="left" vertical="center"/>
      <protection/>
    </xf>
    <xf numFmtId="0" fontId="32" fillId="0" borderId="84" xfId="57" applyBorder="1" applyAlignment="1">
      <alignment horizontal="left" vertical="center"/>
      <protection/>
    </xf>
    <xf numFmtId="0" fontId="32" fillId="0" borderId="84" xfId="57" applyFont="1" applyBorder="1" applyAlignment="1">
      <alignment wrapText="1"/>
      <protection/>
    </xf>
    <xf numFmtId="207" fontId="0" fillId="0" borderId="84" xfId="0" applyNumberFormat="1" applyFill="1" applyBorder="1" applyAlignment="1">
      <alignment horizontal="center" vertical="center"/>
    </xf>
    <xf numFmtId="207" fontId="32" fillId="0" borderId="81" xfId="0" applyNumberFormat="1" applyFont="1" applyFill="1" applyBorder="1" applyAlignment="1">
      <alignment horizontal="center" vertical="center"/>
    </xf>
    <xf numFmtId="207" fontId="32" fillId="0" borderId="86" xfId="0" applyNumberFormat="1" applyFont="1" applyFill="1" applyBorder="1" applyAlignment="1">
      <alignment horizontal="center" vertical="center"/>
    </xf>
    <xf numFmtId="207" fontId="32" fillId="0" borderId="87" xfId="0" applyNumberFormat="1" applyFont="1" applyFill="1" applyBorder="1" applyAlignment="1">
      <alignment horizontal="center" vertical="center"/>
    </xf>
    <xf numFmtId="207" fontId="32" fillId="0" borderId="88" xfId="0" applyNumberFormat="1" applyFont="1" applyFill="1" applyBorder="1" applyAlignment="1">
      <alignment horizontal="center" vertical="center"/>
    </xf>
    <xf numFmtId="0" fontId="58" fillId="0" borderId="0" xfId="57" applyFont="1" applyBorder="1" applyAlignment="1">
      <alignment horizontal="left"/>
      <protection/>
    </xf>
    <xf numFmtId="0" fontId="32" fillId="0" borderId="85" xfId="57" applyBorder="1" applyAlignment="1">
      <alignment horizontal="left" vertical="center"/>
      <protection/>
    </xf>
    <xf numFmtId="0" fontId="48" fillId="0" borderId="0" xfId="57" applyFont="1" applyBorder="1" applyAlignment="1">
      <alignment horizontal="center" vertical="justify"/>
      <protection/>
    </xf>
    <xf numFmtId="0" fontId="58" fillId="0" borderId="0" xfId="57" applyFont="1" applyAlignment="1">
      <alignment horizontal="left"/>
      <protection/>
    </xf>
    <xf numFmtId="0" fontId="78" fillId="0" borderId="0" xfId="57" applyFont="1" applyAlignment="1">
      <alignment horizontal="center"/>
      <protection/>
    </xf>
    <xf numFmtId="0" fontId="80" fillId="0" borderId="0" xfId="0" applyFont="1" applyAlignment="1">
      <alignment horizontal="center"/>
    </xf>
    <xf numFmtId="0" fontId="32" fillId="0" borderId="89" xfId="57" applyBorder="1" applyAlignment="1">
      <alignment horizontal="left" vertical="center"/>
      <protection/>
    </xf>
    <xf numFmtId="0" fontId="32" fillId="0" borderId="68" xfId="57" applyBorder="1" applyAlignment="1">
      <alignment horizontal="left" vertical="center"/>
      <protection/>
    </xf>
    <xf numFmtId="0" fontId="32" fillId="0" borderId="0" xfId="57" applyAlignment="1">
      <alignment horizontal="left" vertical="top" wrapText="1"/>
      <protection/>
    </xf>
    <xf numFmtId="0" fontId="58" fillId="0" borderId="0" xfId="57" applyFont="1" applyBorder="1" applyAlignment="1">
      <alignment horizontal="left" wrapText="1"/>
      <protection/>
    </xf>
    <xf numFmtId="0" fontId="31" fillId="0" borderId="76" xfId="57" applyFont="1" applyBorder="1" applyAlignment="1">
      <alignment horizontal="center" vertical="center"/>
      <protection/>
    </xf>
    <xf numFmtId="0" fontId="31" fillId="0" borderId="66" xfId="57" applyFont="1" applyBorder="1" applyAlignment="1">
      <alignment horizontal="center" vertical="center"/>
      <protection/>
    </xf>
    <xf numFmtId="0" fontId="32" fillId="0" borderId="90" xfId="57" applyBorder="1" applyAlignment="1">
      <alignment horizontal="left"/>
      <protection/>
    </xf>
    <xf numFmtId="0" fontId="32" fillId="0" borderId="91" xfId="57" applyBorder="1" applyAlignment="1">
      <alignment horizontal="left"/>
      <protection/>
    </xf>
    <xf numFmtId="0" fontId="25" fillId="0" borderId="92" xfId="57" applyFont="1" applyBorder="1" applyAlignment="1">
      <alignment horizontal="left"/>
      <protection/>
    </xf>
    <xf numFmtId="0" fontId="25" fillId="0" borderId="93" xfId="57" applyFont="1" applyBorder="1" applyAlignment="1">
      <alignment horizontal="left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94" xfId="0" applyFont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left"/>
    </xf>
    <xf numFmtId="0" fontId="21" fillId="0" borderId="47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23" fillId="26" borderId="79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24" fillId="0" borderId="95" xfId="0" applyFont="1" applyBorder="1" applyAlignment="1">
      <alignment horizontal="right" vertical="center" wrapText="1"/>
    </xf>
    <xf numFmtId="0" fontId="24" fillId="0" borderId="96" xfId="0" applyFont="1" applyBorder="1" applyAlignment="1">
      <alignment horizontal="right" vertical="center" wrapText="1"/>
    </xf>
    <xf numFmtId="0" fontId="24" fillId="0" borderId="65" xfId="0" applyFont="1" applyBorder="1" applyAlignment="1">
      <alignment horizontal="righ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3" fillId="26" borderId="97" xfId="0" applyFont="1" applyFill="1" applyBorder="1" applyAlignment="1">
      <alignment horizontal="center" vertical="center" wrapText="1"/>
    </xf>
    <xf numFmtId="0" fontId="23" fillId="26" borderId="98" xfId="0" applyFont="1" applyFill="1" applyBorder="1" applyAlignment="1">
      <alignment horizontal="center" vertical="center" wrapText="1"/>
    </xf>
    <xf numFmtId="0" fontId="25" fillId="0" borderId="99" xfId="0" applyFont="1" applyBorder="1" applyAlignment="1">
      <alignment horizontal="left" vertical="center" wrapText="1"/>
    </xf>
    <xf numFmtId="0" fontId="25" fillId="0" borderId="100" xfId="0" applyFont="1" applyBorder="1" applyAlignment="1">
      <alignment horizontal="left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left"/>
    </xf>
    <xf numFmtId="0" fontId="21" fillId="0" borderId="72" xfId="0" applyFont="1" applyFill="1" applyBorder="1" applyAlignment="1">
      <alignment horizontal="left"/>
    </xf>
    <xf numFmtId="0" fontId="21" fillId="0" borderId="53" xfId="0" applyFont="1" applyFill="1" applyBorder="1" applyAlignment="1">
      <alignment horizontal="left"/>
    </xf>
    <xf numFmtId="0" fontId="22" fillId="0" borderId="64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33" fillId="26" borderId="97" xfId="0" applyFont="1" applyFill="1" applyBorder="1" applyAlignment="1">
      <alignment horizontal="center" vertical="center" wrapText="1"/>
    </xf>
    <xf numFmtId="0" fontId="33" fillId="26" borderId="101" xfId="0" applyFont="1" applyFill="1" applyBorder="1" applyAlignment="1">
      <alignment horizontal="center" vertical="center" wrapText="1"/>
    </xf>
    <xf numFmtId="0" fontId="31" fillId="0" borderId="96" xfId="0" applyFont="1" applyBorder="1" applyAlignment="1">
      <alignment horizontal="right" vertical="center" wrapText="1"/>
    </xf>
    <xf numFmtId="0" fontId="31" fillId="0" borderId="65" xfId="0" applyFont="1" applyBorder="1" applyAlignment="1">
      <alignment horizontal="right" vertical="center" wrapText="1"/>
    </xf>
    <xf numFmtId="0" fontId="32" fillId="0" borderId="72" xfId="0" applyFont="1" applyBorder="1" applyAlignment="1">
      <alignment horizontal="left" vertical="center" wrapText="1"/>
    </xf>
    <xf numFmtId="0" fontId="32" fillId="0" borderId="51" xfId="0" applyFont="1" applyBorder="1" applyAlignment="1">
      <alignment horizontal="left" vertical="center" wrapText="1"/>
    </xf>
    <xf numFmtId="0" fontId="21" fillId="0" borderId="5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51" xfId="0" applyFont="1" applyFill="1" applyBorder="1" applyAlignment="1">
      <alignment horizontal="left"/>
    </xf>
    <xf numFmtId="0" fontId="23" fillId="26" borderId="10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3" fillId="26" borderId="103" xfId="0" applyFont="1" applyFill="1" applyBorder="1" applyAlignment="1">
      <alignment horizontal="center" vertical="center" wrapText="1"/>
    </xf>
    <xf numFmtId="0" fontId="23" fillId="26" borderId="104" xfId="0" applyFont="1" applyFill="1" applyBorder="1" applyAlignment="1">
      <alignment horizontal="center" vertical="center" wrapText="1"/>
    </xf>
    <xf numFmtId="0" fontId="47" fillId="0" borderId="25" xfId="57" applyFont="1" applyBorder="1" applyAlignment="1">
      <alignment horizontal="center" vertical="center" wrapText="1"/>
      <protection/>
    </xf>
    <xf numFmtId="0" fontId="47" fillId="0" borderId="27" xfId="57" applyFont="1" applyBorder="1" applyAlignment="1">
      <alignment horizontal="center" vertical="center" wrapText="1"/>
      <protection/>
    </xf>
    <xf numFmtId="2" fontId="36" fillId="20" borderId="25" xfId="0" applyNumberFormat="1" applyFont="1" applyFill="1" applyBorder="1" applyAlignment="1">
      <alignment horizontal="center" vertical="center" wrapText="1"/>
    </xf>
    <xf numFmtId="2" fontId="36" fillId="20" borderId="27" xfId="0" applyNumberFormat="1" applyFont="1" applyFill="1" applyBorder="1" applyAlignment="1">
      <alignment horizontal="center" vertical="center" wrapText="1"/>
    </xf>
    <xf numFmtId="0" fontId="50" fillId="0" borderId="25" xfId="57" applyFont="1" applyBorder="1" applyAlignment="1">
      <alignment horizontal="center" vertical="center" wrapText="1"/>
      <protection/>
    </xf>
    <xf numFmtId="0" fontId="50" fillId="0" borderId="27" xfId="57" applyFont="1" applyBorder="1" applyAlignment="1">
      <alignment horizontal="center" vertical="center" wrapText="1"/>
      <protection/>
    </xf>
    <xf numFmtId="0" fontId="47" fillId="0" borderId="26" xfId="57" applyFont="1" applyBorder="1" applyAlignment="1">
      <alignment horizontal="center" vertical="center" wrapText="1"/>
      <protection/>
    </xf>
    <xf numFmtId="0" fontId="47" fillId="0" borderId="28" xfId="57" applyFont="1" applyBorder="1" applyAlignment="1">
      <alignment horizontal="center" vertical="center" wrapText="1"/>
      <protection/>
    </xf>
    <xf numFmtId="2" fontId="36" fillId="20" borderId="63" xfId="0" applyNumberFormat="1" applyFont="1" applyFill="1" applyBorder="1" applyAlignment="1">
      <alignment horizontal="center" vertical="center" wrapText="1"/>
    </xf>
    <xf numFmtId="2" fontId="36" fillId="20" borderId="58" xfId="0" applyNumberFormat="1" applyFont="1" applyFill="1" applyBorder="1" applyAlignment="1">
      <alignment horizontal="center" vertical="center" wrapText="1"/>
    </xf>
    <xf numFmtId="0" fontId="52" fillId="0" borderId="0" xfId="57" applyFont="1" applyBorder="1" applyAlignment="1">
      <alignment horizontal="left" wrapText="1"/>
      <protection/>
    </xf>
    <xf numFmtId="0" fontId="49" fillId="25" borderId="56" xfId="57" applyFont="1" applyFill="1" applyBorder="1" applyAlignment="1">
      <alignment horizontal="center" vertical="center" wrapText="1"/>
      <protection/>
    </xf>
    <xf numFmtId="0" fontId="0" fillId="0" borderId="56" xfId="57" applyFont="1" applyBorder="1" applyAlignment="1">
      <alignment horizontal="center" vertical="center" wrapText="1"/>
      <protection/>
    </xf>
    <xf numFmtId="0" fontId="0" fillId="0" borderId="73" xfId="57" applyFont="1" applyBorder="1" applyAlignment="1">
      <alignment horizontal="center" vertical="center" wrapText="1"/>
      <protection/>
    </xf>
    <xf numFmtId="0" fontId="46" fillId="0" borderId="49" xfId="57" applyFont="1" applyFill="1" applyBorder="1" applyAlignment="1">
      <alignment horizontal="left" vertical="center" wrapText="1"/>
      <protection/>
    </xf>
    <xf numFmtId="0" fontId="46" fillId="0" borderId="47" xfId="57" applyFont="1" applyFill="1" applyBorder="1" applyAlignment="1">
      <alignment horizontal="left" vertical="center" wrapText="1"/>
      <protection/>
    </xf>
    <xf numFmtId="0" fontId="47" fillId="0" borderId="21" xfId="57" applyFont="1" applyFill="1" applyBorder="1" applyAlignment="1">
      <alignment horizontal="left" vertical="center"/>
      <protection/>
    </xf>
    <xf numFmtId="0" fontId="50" fillId="0" borderId="32" xfId="57" applyFont="1" applyBorder="1" applyAlignment="1">
      <alignment horizontal="center" vertical="center" wrapText="1"/>
      <protection/>
    </xf>
    <xf numFmtId="0" fontId="50" fillId="0" borderId="35" xfId="57" applyFont="1" applyBorder="1" applyAlignment="1">
      <alignment horizontal="center" vertical="center" wrapText="1"/>
      <protection/>
    </xf>
    <xf numFmtId="0" fontId="47" fillId="0" borderId="23" xfId="57" applyFont="1" applyBorder="1" applyAlignment="1">
      <alignment horizontal="center" vertical="center" wrapText="1"/>
      <protection/>
    </xf>
    <xf numFmtId="2" fontId="36" fillId="20" borderId="52" xfId="0" applyNumberFormat="1" applyFont="1" applyFill="1" applyBorder="1" applyAlignment="1">
      <alignment horizontal="center" vertical="center"/>
    </xf>
    <xf numFmtId="2" fontId="36" fillId="20" borderId="48" xfId="0" applyNumberFormat="1" applyFont="1" applyFill="1" applyBorder="1" applyAlignment="1">
      <alignment horizontal="center" vertical="center"/>
    </xf>
    <xf numFmtId="0" fontId="50" fillId="0" borderId="36" xfId="57" applyFont="1" applyBorder="1" applyAlignment="1">
      <alignment horizontal="center" vertical="center" wrapText="1"/>
      <protection/>
    </xf>
    <xf numFmtId="0" fontId="49" fillId="25" borderId="52" xfId="57" applyFont="1" applyFill="1" applyBorder="1" applyAlignment="1">
      <alignment horizontal="center" vertical="center" wrapText="1"/>
      <protection/>
    </xf>
    <xf numFmtId="0" fontId="46" fillId="0" borderId="49" xfId="57" applyFont="1" applyFill="1" applyBorder="1" applyAlignment="1">
      <alignment horizontal="left" wrapText="1"/>
      <protection/>
    </xf>
    <xf numFmtId="0" fontId="46" fillId="0" borderId="47" xfId="57" applyFont="1" applyFill="1" applyBorder="1" applyAlignment="1">
      <alignment horizontal="left" wrapText="1"/>
      <protection/>
    </xf>
    <xf numFmtId="0" fontId="47" fillId="0" borderId="21" xfId="57" applyFont="1" applyFill="1" applyBorder="1" applyAlignment="1">
      <alignment horizontal="left"/>
      <protection/>
    </xf>
    <xf numFmtId="0" fontId="47" fillId="0" borderId="50" xfId="57" applyFont="1" applyFill="1" applyBorder="1" applyAlignment="1">
      <alignment horizontal="left" wrapText="1"/>
      <protection/>
    </xf>
    <xf numFmtId="0" fontId="47" fillId="0" borderId="0" xfId="57" applyFont="1" applyFill="1" applyBorder="1" applyAlignment="1">
      <alignment horizontal="left" wrapText="1"/>
      <protection/>
    </xf>
    <xf numFmtId="0" fontId="47" fillId="0" borderId="51" xfId="57" applyFont="1" applyFill="1" applyBorder="1" applyAlignment="1">
      <alignment horizontal="left"/>
      <protection/>
    </xf>
    <xf numFmtId="0" fontId="50" fillId="0" borderId="23" xfId="57" applyFont="1" applyBorder="1" applyAlignment="1">
      <alignment horizontal="center" vertical="center" wrapText="1"/>
      <protection/>
    </xf>
    <xf numFmtId="0" fontId="47" fillId="0" borderId="24" xfId="57" applyFont="1" applyBorder="1" applyAlignment="1">
      <alignment horizontal="center" vertical="center" wrapText="1"/>
      <protection/>
    </xf>
    <xf numFmtId="2" fontId="36" fillId="20" borderId="57" xfId="0" applyNumberFormat="1" applyFont="1" applyFill="1" applyBorder="1" applyAlignment="1">
      <alignment horizontal="center" vertical="center" wrapText="1"/>
    </xf>
    <xf numFmtId="0" fontId="51" fillId="25" borderId="49" xfId="57" applyFont="1" applyFill="1" applyBorder="1" applyAlignment="1">
      <alignment horizontal="left" vertical="top" wrapText="1"/>
      <protection/>
    </xf>
    <xf numFmtId="0" fontId="51" fillId="25" borderId="47" xfId="57" applyFont="1" applyFill="1" applyBorder="1" applyAlignment="1">
      <alignment horizontal="left" vertical="top" wrapText="1"/>
      <protection/>
    </xf>
    <xf numFmtId="0" fontId="47" fillId="0" borderId="21" xfId="57" applyFont="1" applyBorder="1" applyAlignment="1">
      <alignment horizontal="left"/>
      <protection/>
    </xf>
    <xf numFmtId="0" fontId="50" fillId="25" borderId="50" xfId="57" applyFont="1" applyFill="1" applyBorder="1" applyAlignment="1">
      <alignment horizontal="left" vertical="center" wrapText="1"/>
      <protection/>
    </xf>
    <xf numFmtId="0" fontId="51" fillId="25" borderId="0" xfId="57" applyFont="1" applyFill="1" applyBorder="1" applyAlignment="1">
      <alignment horizontal="left" vertical="center" wrapText="1"/>
      <protection/>
    </xf>
    <xf numFmtId="0" fontId="47" fillId="0" borderId="51" xfId="57" applyFont="1" applyBorder="1" applyAlignment="1">
      <alignment horizontal="left" vertical="center"/>
      <protection/>
    </xf>
    <xf numFmtId="0" fontId="50" fillId="25" borderId="50" xfId="57" applyFont="1" applyFill="1" applyBorder="1" applyAlignment="1">
      <alignment horizontal="left" vertical="top" wrapText="1"/>
      <protection/>
    </xf>
    <xf numFmtId="0" fontId="50" fillId="25" borderId="0" xfId="57" applyFont="1" applyFill="1" applyBorder="1" applyAlignment="1">
      <alignment horizontal="left" vertical="top" wrapText="1"/>
      <protection/>
    </xf>
    <xf numFmtId="0" fontId="47" fillId="0" borderId="51" xfId="57" applyFont="1" applyBorder="1" applyAlignment="1">
      <alignment horizontal="left"/>
      <protection/>
    </xf>
    <xf numFmtId="0" fontId="50" fillId="0" borderId="34" xfId="57" applyFont="1" applyBorder="1" applyAlignment="1">
      <alignment horizontal="center" vertical="center" wrapText="1"/>
      <protection/>
    </xf>
    <xf numFmtId="0" fontId="46" fillId="25" borderId="49" xfId="57" applyFont="1" applyFill="1" applyBorder="1" applyAlignment="1">
      <alignment horizontal="left" vertical="center" wrapText="1"/>
      <protection/>
    </xf>
    <xf numFmtId="0" fontId="46" fillId="25" borderId="47" xfId="57" applyFont="1" applyFill="1" applyBorder="1" applyAlignment="1">
      <alignment horizontal="left" vertical="center" wrapText="1"/>
      <protection/>
    </xf>
    <xf numFmtId="0" fontId="47" fillId="0" borderId="21" xfId="57" applyFont="1" applyBorder="1" applyAlignment="1">
      <alignment horizontal="left" vertical="center"/>
      <protection/>
    </xf>
    <xf numFmtId="0" fontId="47" fillId="25" borderId="50" xfId="57" applyFont="1" applyFill="1" applyBorder="1" applyAlignment="1">
      <alignment horizontal="left" vertical="center" wrapText="1"/>
      <protection/>
    </xf>
    <xf numFmtId="0" fontId="47" fillId="25" borderId="0" xfId="57" applyFont="1" applyFill="1" applyBorder="1" applyAlignment="1">
      <alignment horizontal="left" vertical="center" wrapText="1"/>
      <protection/>
    </xf>
    <xf numFmtId="2" fontId="36" fillId="20" borderId="23" xfId="0" applyNumberFormat="1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42" fillId="0" borderId="0" xfId="57" applyFont="1" applyFill="1" applyBorder="1" applyAlignment="1">
      <alignment horizontal="left" wrapText="1"/>
      <protection/>
    </xf>
    <xf numFmtId="0" fontId="43" fillId="0" borderId="0" xfId="57" applyFont="1" applyFill="1" applyBorder="1" applyAlignment="1">
      <alignment horizontal="left" wrapText="1"/>
      <protection/>
    </xf>
    <xf numFmtId="0" fontId="43" fillId="0" borderId="0" xfId="57" applyFont="1" applyFill="1" applyBorder="1" applyAlignment="1">
      <alignment horizontal="left"/>
      <protection/>
    </xf>
    <xf numFmtId="0" fontId="47" fillId="25" borderId="51" xfId="57" applyFont="1" applyFill="1" applyBorder="1" applyAlignment="1">
      <alignment horizontal="left" vertical="center" wrapText="1"/>
      <protection/>
    </xf>
    <xf numFmtId="2" fontId="36" fillId="20" borderId="52" xfId="0" applyNumberFormat="1" applyFont="1" applyFill="1" applyBorder="1" applyAlignment="1">
      <alignment horizontal="center" vertical="center" wrapText="1"/>
    </xf>
    <xf numFmtId="2" fontId="36" fillId="20" borderId="48" xfId="0" applyNumberFormat="1" applyFont="1" applyFill="1" applyBorder="1" applyAlignment="1">
      <alignment horizontal="center" vertical="center" wrapText="1"/>
    </xf>
    <xf numFmtId="0" fontId="39" fillId="0" borderId="83" xfId="61" applyFont="1" applyFill="1" applyBorder="1" applyAlignment="1">
      <alignment horizontal="center" vertical="center" wrapText="1"/>
      <protection/>
    </xf>
    <xf numFmtId="0" fontId="39" fillId="0" borderId="84" xfId="61" applyFont="1" applyFill="1" applyBorder="1" applyAlignment="1">
      <alignment horizontal="center" vertical="center" wrapText="1"/>
      <protection/>
    </xf>
    <xf numFmtId="0" fontId="39" fillId="0" borderId="105" xfId="61" applyFont="1" applyFill="1" applyBorder="1" applyAlignment="1">
      <alignment horizontal="center" vertical="center" wrapText="1"/>
      <protection/>
    </xf>
    <xf numFmtId="0" fontId="59" fillId="0" borderId="52" xfId="61" applyFont="1" applyFill="1" applyBorder="1" applyAlignment="1">
      <alignment horizontal="center" vertical="center"/>
      <protection/>
    </xf>
    <xf numFmtId="0" fontId="59" fillId="0" borderId="56" xfId="61" applyFont="1" applyFill="1" applyBorder="1" applyAlignment="1">
      <alignment horizontal="center" vertical="center"/>
      <protection/>
    </xf>
    <xf numFmtId="0" fontId="59" fillId="0" borderId="47" xfId="61" applyFont="1" applyFill="1" applyBorder="1" applyAlignment="1">
      <alignment horizontal="center" vertical="center" wrapText="1"/>
      <protection/>
    </xf>
    <xf numFmtId="0" fontId="59" fillId="0" borderId="21" xfId="61" applyFont="1" applyFill="1" applyBorder="1" applyAlignment="1">
      <alignment horizontal="center" vertical="center" wrapText="1"/>
      <protection/>
    </xf>
    <xf numFmtId="0" fontId="59" fillId="0" borderId="52" xfId="61" applyFont="1" applyFill="1" applyBorder="1" applyAlignment="1">
      <alignment horizontal="center" vertical="center" wrapText="1"/>
      <protection/>
    </xf>
    <xf numFmtId="0" fontId="59" fillId="0" borderId="64" xfId="61" applyFont="1" applyFill="1" applyBorder="1" applyAlignment="1">
      <alignment horizontal="center" vertical="center" wrapText="1"/>
      <protection/>
    </xf>
    <xf numFmtId="0" fontId="46" fillId="0" borderId="52" xfId="61" applyFont="1" applyBorder="1" applyAlignment="1">
      <alignment horizontal="center" vertical="center" wrapText="1"/>
      <protection/>
    </xf>
    <xf numFmtId="0" fontId="46" fillId="0" borderId="56" xfId="61" applyFont="1" applyBorder="1" applyAlignment="1">
      <alignment horizontal="center" vertical="center" wrapText="1"/>
      <protection/>
    </xf>
    <xf numFmtId="0" fontId="46" fillId="0" borderId="73" xfId="61" applyFont="1" applyBorder="1" applyAlignment="1">
      <alignment horizontal="center" vertical="center" wrapText="1"/>
      <protection/>
    </xf>
    <xf numFmtId="1" fontId="47" fillId="0" borderId="52" xfId="63" applyNumberFormat="1" applyFont="1" applyBorder="1" applyAlignment="1">
      <alignment horizontal="center" vertical="center" wrapText="1"/>
      <protection/>
    </xf>
    <xf numFmtId="1" fontId="47" fillId="0" borderId="56" xfId="63" applyNumberFormat="1" applyFont="1" applyBorder="1" applyAlignment="1">
      <alignment horizontal="center" vertical="center" wrapText="1"/>
      <protection/>
    </xf>
    <xf numFmtId="1" fontId="47" fillId="0" borderId="73" xfId="63" applyNumberFormat="1" applyFont="1" applyBorder="1" applyAlignment="1">
      <alignment horizontal="center" vertical="center" wrapText="1"/>
      <protection/>
    </xf>
    <xf numFmtId="0" fontId="39" fillId="0" borderId="83" xfId="61" applyFont="1" applyBorder="1" applyAlignment="1">
      <alignment horizontal="center" vertical="center"/>
      <protection/>
    </xf>
    <xf numFmtId="0" fontId="39" fillId="0" borderId="84" xfId="61" applyFont="1" applyBorder="1" applyAlignment="1">
      <alignment horizontal="center" vertical="center"/>
      <protection/>
    </xf>
    <xf numFmtId="0" fontId="39" fillId="0" borderId="105" xfId="61" applyFont="1" applyBorder="1" applyAlignment="1">
      <alignment horizontal="center" vertical="center"/>
      <protection/>
    </xf>
    <xf numFmtId="0" fontId="39" fillId="0" borderId="24" xfId="61" applyFont="1" applyFill="1" applyBorder="1" applyAlignment="1">
      <alignment horizontal="center" vertical="center" wrapText="1"/>
      <protection/>
    </xf>
    <xf numFmtId="0" fontId="39" fillId="0" borderId="28" xfId="61" applyFont="1" applyFill="1" applyBorder="1" applyAlignment="1">
      <alignment horizontal="center" vertical="center" wrapText="1"/>
      <protection/>
    </xf>
    <xf numFmtId="0" fontId="46" fillId="0" borderId="64" xfId="61" applyFont="1" applyBorder="1" applyAlignment="1">
      <alignment horizontal="center" vertical="center" wrapText="1"/>
      <protection/>
    </xf>
    <xf numFmtId="0" fontId="46" fillId="0" borderId="50" xfId="61" applyFont="1" applyBorder="1" applyAlignment="1">
      <alignment horizontal="center" vertical="center" wrapText="1"/>
      <protection/>
    </xf>
    <xf numFmtId="0" fontId="46" fillId="0" borderId="54" xfId="61" applyFont="1" applyBorder="1" applyAlignment="1">
      <alignment horizontal="center" vertical="center" wrapText="1"/>
      <protection/>
    </xf>
    <xf numFmtId="0" fontId="47" fillId="0" borderId="34" xfId="63" applyNumberFormat="1" applyFont="1" applyBorder="1" applyAlignment="1">
      <alignment horizontal="center" vertical="center" wrapText="1"/>
      <protection/>
    </xf>
    <xf numFmtId="0" fontId="47" fillId="0" borderId="35" xfId="63" applyNumberFormat="1" applyFont="1" applyBorder="1" applyAlignment="1">
      <alignment horizontal="center" vertical="center" wrapText="1"/>
      <protection/>
    </xf>
    <xf numFmtId="0" fontId="47" fillId="0" borderId="36" xfId="63" applyNumberFormat="1" applyFont="1" applyBorder="1" applyAlignment="1">
      <alignment horizontal="center" vertical="center" wrapText="1"/>
      <protection/>
    </xf>
    <xf numFmtId="0" fontId="47" fillId="0" borderId="48" xfId="63" applyNumberFormat="1" applyFont="1" applyBorder="1" applyAlignment="1">
      <alignment horizontal="center" vertical="center" wrapText="1"/>
      <protection/>
    </xf>
    <xf numFmtId="0" fontId="47" fillId="0" borderId="61" xfId="63" applyNumberFormat="1" applyFont="1" applyBorder="1" applyAlignment="1">
      <alignment horizontal="center" vertical="center" wrapText="1"/>
      <protection/>
    </xf>
    <xf numFmtId="0" fontId="82" fillId="0" borderId="96" xfId="61" applyFont="1" applyBorder="1" applyAlignment="1">
      <alignment horizontal="center" vertical="center" wrapText="1"/>
      <protection/>
    </xf>
    <xf numFmtId="0" fontId="82" fillId="0" borderId="96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47" fillId="0" borderId="23" xfId="63" applyNumberFormat="1" applyFont="1" applyBorder="1" applyAlignment="1">
      <alignment horizontal="center" vertical="center" wrapText="1"/>
      <protection/>
    </xf>
    <xf numFmtId="0" fontId="47" fillId="0" borderId="25" xfId="63" applyNumberFormat="1" applyFont="1" applyBorder="1" applyAlignment="1">
      <alignment horizontal="center" vertical="center" wrapText="1"/>
      <protection/>
    </xf>
    <xf numFmtId="0" fontId="47" fillId="0" borderId="27" xfId="63" applyNumberFormat="1" applyFont="1" applyBorder="1" applyAlignment="1">
      <alignment horizontal="center" vertical="center" wrapText="1"/>
      <protection/>
    </xf>
    <xf numFmtId="0" fontId="47" fillId="0" borderId="33" xfId="63" applyNumberFormat="1" applyFont="1" applyBorder="1" applyAlignment="1">
      <alignment horizontal="center" vertical="center" wrapText="1"/>
      <protection/>
    </xf>
    <xf numFmtId="0" fontId="47" fillId="0" borderId="62" xfId="63" applyNumberFormat="1" applyFont="1" applyBorder="1" applyAlignment="1">
      <alignment horizontal="center" vertical="center" wrapText="1"/>
      <protection/>
    </xf>
    <xf numFmtId="0" fontId="47" fillId="0" borderId="28" xfId="63" applyNumberFormat="1" applyFont="1" applyBorder="1" applyAlignment="1">
      <alignment horizontal="center" vertical="center" wrapText="1"/>
      <protection/>
    </xf>
    <xf numFmtId="0" fontId="39" fillId="0" borderId="34" xfId="61" applyFont="1" applyFill="1" applyBorder="1" applyAlignment="1">
      <alignment horizontal="center" vertical="center" wrapText="1"/>
      <protection/>
    </xf>
    <xf numFmtId="0" fontId="39" fillId="0" borderId="36" xfId="61" applyFont="1" applyFill="1" applyBorder="1" applyAlignment="1">
      <alignment horizontal="center" vertical="center" wrapText="1"/>
      <protection/>
    </xf>
    <xf numFmtId="1" fontId="47" fillId="0" borderId="33" xfId="63" applyNumberFormat="1" applyFont="1" applyBorder="1" applyAlignment="1">
      <alignment horizontal="center" vertical="center" wrapText="1"/>
      <protection/>
    </xf>
    <xf numFmtId="1" fontId="47" fillId="0" borderId="0" xfId="63" applyNumberFormat="1" applyFont="1" applyBorder="1" applyAlignment="1">
      <alignment horizontal="center" vertical="center" wrapText="1"/>
      <protection/>
    </xf>
    <xf numFmtId="1" fontId="47" fillId="0" borderId="28" xfId="63" applyNumberFormat="1" applyFont="1" applyBorder="1" applyAlignment="1">
      <alignment horizontal="center" vertical="center" wrapText="1"/>
      <protection/>
    </xf>
    <xf numFmtId="0" fontId="47" fillId="0" borderId="56" xfId="63" applyNumberFormat="1" applyFont="1" applyBorder="1" applyAlignment="1">
      <alignment horizontal="center" vertical="center" wrapText="1"/>
      <protection/>
    </xf>
    <xf numFmtId="0" fontId="47" fillId="0" borderId="24" xfId="63" applyNumberFormat="1" applyFont="1" applyBorder="1" applyAlignment="1">
      <alignment horizontal="center" vertical="center" wrapText="1"/>
      <protection/>
    </xf>
    <xf numFmtId="0" fontId="47" fillId="0" borderId="0" xfId="63" applyNumberFormat="1" applyFont="1" applyBorder="1" applyAlignment="1">
      <alignment horizontal="center" vertical="center" wrapText="1"/>
      <protection/>
    </xf>
    <xf numFmtId="14" fontId="86" fillId="0" borderId="0" xfId="62" applyNumberFormat="1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center" vertical="center" wrapText="1"/>
    </xf>
    <xf numFmtId="1" fontId="47" fillId="0" borderId="64" xfId="63" applyNumberFormat="1" applyFont="1" applyBorder="1" applyAlignment="1">
      <alignment horizontal="center" vertical="center" wrapText="1"/>
      <protection/>
    </xf>
    <xf numFmtId="1" fontId="47" fillId="0" borderId="54" xfId="63" applyNumberFormat="1" applyFont="1" applyBorder="1" applyAlignment="1">
      <alignment horizontal="center" vertical="center" wrapText="1"/>
      <protection/>
    </xf>
    <xf numFmtId="0" fontId="34" fillId="0" borderId="0" xfId="56" applyFont="1" applyBorder="1" applyAlignment="1">
      <alignment horizontal="center" wrapText="1"/>
      <protection/>
    </xf>
    <xf numFmtId="0" fontId="71" fillId="0" borderId="0" xfId="56" applyFont="1" applyAlignment="1">
      <alignment horizontal="left" vertical="center"/>
      <protection/>
    </xf>
    <xf numFmtId="0" fontId="73" fillId="20" borderId="83" xfId="58" applyFont="1" applyFill="1" applyBorder="1" applyAlignment="1">
      <alignment horizontal="center" vertical="center" wrapText="1"/>
      <protection/>
    </xf>
    <xf numFmtId="0" fontId="73" fillId="20" borderId="84" xfId="58" applyFont="1" applyFill="1" applyBorder="1" applyAlignment="1">
      <alignment horizontal="center" vertical="center" wrapText="1"/>
      <protection/>
    </xf>
    <xf numFmtId="0" fontId="73" fillId="20" borderId="105" xfId="58" applyFont="1" applyFill="1" applyBorder="1" applyAlignment="1">
      <alignment horizontal="center" vertical="center" wrapText="1"/>
      <protection/>
    </xf>
    <xf numFmtId="207" fontId="0" fillId="0" borderId="106" xfId="0" applyNumberFormat="1" applyFill="1" applyBorder="1" applyAlignment="1">
      <alignment horizontal="center" vertical="center"/>
    </xf>
    <xf numFmtId="207" fontId="0" fillId="0" borderId="107" xfId="0" applyNumberFormat="1" applyFill="1" applyBorder="1" applyAlignment="1">
      <alignment horizontal="center" vertical="center"/>
    </xf>
    <xf numFmtId="207" fontId="0" fillId="0" borderId="107" xfId="0" applyNumberFormat="1" applyBorder="1" applyAlignment="1">
      <alignment horizontal="center" vertical="center"/>
    </xf>
    <xf numFmtId="207" fontId="32" fillId="0" borderId="107" xfId="0" applyNumberFormat="1" applyFont="1" applyFill="1" applyBorder="1" applyAlignment="1">
      <alignment horizontal="center" vertical="center"/>
    </xf>
    <xf numFmtId="207" fontId="26" fillId="0" borderId="72" xfId="57" applyNumberFormat="1" applyFont="1" applyBorder="1" applyAlignment="1">
      <alignment horizontal="right" vertical="center"/>
      <protection/>
    </xf>
    <xf numFmtId="0" fontId="32" fillId="0" borderId="67" xfId="57" applyFill="1" applyBorder="1">
      <alignment/>
      <protection/>
    </xf>
    <xf numFmtId="4" fontId="32" fillId="0" borderId="67" xfId="57" applyNumberFormat="1" applyBorder="1" applyAlignment="1">
      <alignment horizontal="center"/>
      <protection/>
    </xf>
    <xf numFmtId="0" fontId="31" fillId="0" borderId="108" xfId="57" applyFont="1" applyBorder="1" applyAlignment="1">
      <alignment horizontal="center" vertical="center" wrapText="1"/>
      <protection/>
    </xf>
    <xf numFmtId="4" fontId="32" fillId="0" borderId="109" xfId="57" applyNumberFormat="1" applyBorder="1" applyAlignment="1">
      <alignment horizontal="center"/>
      <protection/>
    </xf>
  </cellXfs>
  <cellStyles count="6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PP2000-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1" xfId="56"/>
    <cellStyle name="Обычный 2" xfId="57"/>
    <cellStyle name="Обычный 2 4" xfId="58"/>
    <cellStyle name="Обычный 3 2" xfId="59"/>
    <cellStyle name="Обычный 5" xfId="60"/>
    <cellStyle name="Обычный_06-05-01 ПРАЙС-ЛИСТ АКСИ" xfId="61"/>
    <cellStyle name="Обычный_17_Полистирол, ХРS" xfId="62"/>
    <cellStyle name="Обычный_Прайс-лист ТЕХНО (г.Черкассы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8.png" /><Relationship Id="rId5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10</xdr:row>
      <xdr:rowOff>257175</xdr:rowOff>
    </xdr:from>
    <xdr:to>
      <xdr:col>2</xdr:col>
      <xdr:colOff>2209800</xdr:colOff>
      <xdr:row>10</xdr:row>
      <xdr:rowOff>1057275</xdr:rowOff>
    </xdr:to>
    <xdr:pic>
      <xdr:nvPicPr>
        <xdr:cNvPr id="1" name="Picture 3" descr="trio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143125"/>
          <a:ext cx="2009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10</xdr:row>
      <xdr:rowOff>1123950</xdr:rowOff>
    </xdr:from>
    <xdr:to>
      <xdr:col>2</xdr:col>
      <xdr:colOff>0</xdr:colOff>
      <xdr:row>11</xdr:row>
      <xdr:rowOff>28575</xdr:rowOff>
    </xdr:to>
    <xdr:pic>
      <xdr:nvPicPr>
        <xdr:cNvPr id="2" name="Picture 4" descr="accord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009900"/>
          <a:ext cx="2152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</xdr:row>
      <xdr:rowOff>257175</xdr:rowOff>
    </xdr:from>
    <xdr:to>
      <xdr:col>1</xdr:col>
      <xdr:colOff>1190625</xdr:colOff>
      <xdr:row>10</xdr:row>
      <xdr:rowOff>1057275</xdr:rowOff>
    </xdr:to>
    <xdr:pic>
      <xdr:nvPicPr>
        <xdr:cNvPr id="3" name="Picture 5" descr="sonata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143125"/>
          <a:ext cx="2076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2266950</xdr:colOff>
      <xdr:row>10</xdr:row>
      <xdr:rowOff>257175</xdr:rowOff>
    </xdr:from>
    <xdr:to>
      <xdr:col>4</xdr:col>
      <xdr:colOff>619125</xdr:colOff>
      <xdr:row>10</xdr:row>
      <xdr:rowOff>1076325</xdr:rowOff>
    </xdr:to>
    <xdr:pic>
      <xdr:nvPicPr>
        <xdr:cNvPr id="4" name="Picture 6" descr="tango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86350" y="2143125"/>
          <a:ext cx="1981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1905000</xdr:colOff>
      <xdr:row>5</xdr:row>
      <xdr:rowOff>180975</xdr:rowOff>
    </xdr:from>
    <xdr:to>
      <xdr:col>4</xdr:col>
      <xdr:colOff>828675</xdr:colOff>
      <xdr:row>9</xdr:row>
      <xdr:rowOff>123825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1171575"/>
          <a:ext cx="2552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0</xdr:row>
      <xdr:rowOff>0</xdr:rowOff>
    </xdr:from>
    <xdr:to>
      <xdr:col>4</xdr:col>
      <xdr:colOff>847725</xdr:colOff>
      <xdr:row>4</xdr:row>
      <xdr:rowOff>28575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91275" y="0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1219200</xdr:colOff>
      <xdr:row>10</xdr:row>
      <xdr:rowOff>1085850</xdr:rowOff>
    </xdr:from>
    <xdr:to>
      <xdr:col>3</xdr:col>
      <xdr:colOff>590550</xdr:colOff>
      <xdr:row>10</xdr:row>
      <xdr:rowOff>1914525</xdr:rowOff>
    </xdr:to>
    <xdr:pic>
      <xdr:nvPicPr>
        <xdr:cNvPr id="7" name="Рисунок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38600" y="2971800"/>
          <a:ext cx="2095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5</xdr:row>
      <xdr:rowOff>38100</xdr:rowOff>
    </xdr:to>
    <xdr:pic>
      <xdr:nvPicPr>
        <xdr:cNvPr id="8" name="Picture 10" descr="ЛоготипКМЦ28,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524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0</xdr:rowOff>
    </xdr:from>
    <xdr:to>
      <xdr:col>6</xdr:col>
      <xdr:colOff>1152525</xdr:colOff>
      <xdr:row>5</xdr:row>
      <xdr:rowOff>38100</xdr:rowOff>
    </xdr:to>
    <xdr:pic>
      <xdr:nvPicPr>
        <xdr:cNvPr id="1" name="Рисунок 5" descr="tehnonik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0"/>
          <a:ext cx="1009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1609725</xdr:colOff>
      <xdr:row>5</xdr:row>
      <xdr:rowOff>133350</xdr:rowOff>
    </xdr:to>
    <xdr:pic>
      <xdr:nvPicPr>
        <xdr:cNvPr id="2" name="Picture 10" descr="ЛоготипКМЦ28,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600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2219325</xdr:colOff>
      <xdr:row>4</xdr:row>
      <xdr:rowOff>161925</xdr:rowOff>
    </xdr:to>
    <xdr:pic>
      <xdr:nvPicPr>
        <xdr:cNvPr id="1" name="Picture 10" descr="ЛоготипКМЦ28,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733425</xdr:colOff>
      <xdr:row>0</xdr:row>
      <xdr:rowOff>0</xdr:rowOff>
    </xdr:from>
    <xdr:to>
      <xdr:col>3</xdr:col>
      <xdr:colOff>2305050</xdr:colOff>
      <xdr:row>4</xdr:row>
      <xdr:rowOff>200025</xdr:rowOff>
    </xdr:to>
    <xdr:pic>
      <xdr:nvPicPr>
        <xdr:cNvPr id="2" name="Рисунок 5" descr="tehnoniko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0" y="0"/>
          <a:ext cx="15716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2181225</xdr:colOff>
      <xdr:row>5</xdr:row>
      <xdr:rowOff>190500</xdr:rowOff>
    </xdr:to>
    <xdr:pic>
      <xdr:nvPicPr>
        <xdr:cNvPr id="1" name="Picture 10" descr="ЛоготипКМЦ28,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0</xdr:rowOff>
    </xdr:from>
    <xdr:to>
      <xdr:col>9</xdr:col>
      <xdr:colOff>1876425</xdr:colOff>
      <xdr:row>6</xdr:row>
      <xdr:rowOff>171450</xdr:rowOff>
    </xdr:to>
    <xdr:pic>
      <xdr:nvPicPr>
        <xdr:cNvPr id="2" name="Рисунок 5" descr="tehnoniko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01725" y="0"/>
          <a:ext cx="16764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8</xdr:row>
      <xdr:rowOff>66675</xdr:rowOff>
    </xdr:from>
    <xdr:to>
      <xdr:col>6</xdr:col>
      <xdr:colOff>781050</xdr:colOff>
      <xdr:row>10</xdr:row>
      <xdr:rowOff>28575</xdr:rowOff>
    </xdr:to>
    <xdr:pic>
      <xdr:nvPicPr>
        <xdr:cNvPr id="1" name="Рисунок 3" descr="logo_nicoband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90675"/>
          <a:ext cx="3581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</xdr:row>
      <xdr:rowOff>161925</xdr:rowOff>
    </xdr:from>
    <xdr:to>
      <xdr:col>0</xdr:col>
      <xdr:colOff>1247775</xdr:colOff>
      <xdr:row>10</xdr:row>
      <xdr:rowOff>28575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rcRect l="3527" r="2386"/>
        <a:stretch>
          <a:fillRect/>
        </a:stretch>
      </xdr:blipFill>
      <xdr:spPr>
        <a:xfrm>
          <a:off x="238125" y="1304925"/>
          <a:ext cx="1009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6</xdr:row>
      <xdr:rowOff>114300</xdr:rowOff>
    </xdr:from>
    <xdr:to>
      <xdr:col>2</xdr:col>
      <xdr:colOff>419100</xdr:colOff>
      <xdr:row>10</xdr:row>
      <xdr:rowOff>19050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rcRect l="2235" r="3378"/>
        <a:stretch>
          <a:fillRect/>
        </a:stretch>
      </xdr:blipFill>
      <xdr:spPr>
        <a:xfrm>
          <a:off x="1809750" y="1257300"/>
          <a:ext cx="952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5</xdr:row>
      <xdr:rowOff>19050</xdr:rowOff>
    </xdr:to>
    <xdr:pic>
      <xdr:nvPicPr>
        <xdr:cNvPr id="4" name="Picture 10" descr="ЛоготипКМЦ28,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438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0</xdr:rowOff>
    </xdr:from>
    <xdr:to>
      <xdr:col>6</xdr:col>
      <xdr:colOff>819150</xdr:colOff>
      <xdr:row>5</xdr:row>
      <xdr:rowOff>9525</xdr:rowOff>
    </xdr:to>
    <xdr:pic>
      <xdr:nvPicPr>
        <xdr:cNvPr id="5" name="Рисунок 5" descr="tehnonikol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57850" y="0"/>
          <a:ext cx="990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SheetLayoutView="100" workbookViewId="0" topLeftCell="A31">
      <selection activeCell="F45" sqref="F45"/>
    </sheetView>
  </sheetViews>
  <sheetFormatPr defaultColWidth="9.7109375" defaultRowHeight="12.75"/>
  <cols>
    <col min="1" max="1" width="13.57421875" style="99" customWidth="1"/>
    <col min="2" max="2" width="28.7109375" style="99" customWidth="1"/>
    <col min="3" max="3" width="40.8515625" style="99" customWidth="1"/>
    <col min="4" max="4" width="13.57421875" style="99" customWidth="1"/>
    <col min="5" max="5" width="13.00390625" style="99" customWidth="1"/>
    <col min="6" max="6" width="12.7109375" style="99" customWidth="1"/>
    <col min="7" max="7" width="13.00390625" style="99" customWidth="1"/>
    <col min="8" max="16384" width="9.7109375" style="99" customWidth="1"/>
  </cols>
  <sheetData>
    <row r="1" spans="1:5" ht="15.75" customHeight="1">
      <c r="A1" s="268"/>
      <c r="B1" s="269"/>
      <c r="C1" s="270" t="s">
        <v>305</v>
      </c>
      <c r="D1" s="137"/>
      <c r="E1" s="137"/>
    </row>
    <row r="2" spans="1:5" ht="15.75" customHeight="1">
      <c r="A2" s="268"/>
      <c r="B2" s="269"/>
      <c r="C2" s="270" t="s">
        <v>78</v>
      </c>
      <c r="D2" s="137"/>
      <c r="E2" s="137"/>
    </row>
    <row r="3" spans="1:5" ht="15.75" customHeight="1">
      <c r="A3" s="268"/>
      <c r="B3" s="269"/>
      <c r="C3" s="91" t="s">
        <v>304</v>
      </c>
      <c r="D3" s="137"/>
      <c r="E3" s="137"/>
    </row>
    <row r="4" spans="1:5" ht="15.75" customHeight="1">
      <c r="A4" s="268"/>
      <c r="B4" s="269"/>
      <c r="C4" s="270" t="s">
        <v>79</v>
      </c>
      <c r="D4" s="137"/>
      <c r="E4" s="137"/>
    </row>
    <row r="5" spans="3:5" ht="15">
      <c r="C5" s="342" t="s">
        <v>303</v>
      </c>
      <c r="D5" s="271"/>
      <c r="E5" s="272"/>
    </row>
    <row r="6" ht="15.75">
      <c r="A6" s="273"/>
    </row>
    <row r="7" ht="15.75">
      <c r="A7" s="273"/>
    </row>
    <row r="8" ht="12.75">
      <c r="A8" s="274"/>
    </row>
    <row r="9" ht="12.75">
      <c r="A9" s="383">
        <v>42461</v>
      </c>
    </row>
    <row r="10" spans="1:3" ht="13.5" customHeight="1">
      <c r="A10" s="275"/>
      <c r="C10" s="276"/>
    </row>
    <row r="11" spans="1:5" ht="150.75" customHeight="1">
      <c r="A11" s="458" t="s">
        <v>177</v>
      </c>
      <c r="B11" s="458"/>
      <c r="C11" s="458"/>
      <c r="D11" s="458"/>
      <c r="E11" s="458"/>
    </row>
    <row r="12" spans="1:5" ht="20.25" customHeight="1" thickBot="1">
      <c r="A12" s="277" t="s">
        <v>178</v>
      </c>
      <c r="B12" s="278"/>
      <c r="C12" s="278"/>
      <c r="D12" s="279"/>
      <c r="E12" s="280" t="s">
        <v>179</v>
      </c>
    </row>
    <row r="13" spans="1:7" ht="54.75" customHeight="1" thickBot="1">
      <c r="A13" s="420" t="s">
        <v>180</v>
      </c>
      <c r="B13" s="421" t="s">
        <v>181</v>
      </c>
      <c r="C13" s="422" t="s">
        <v>182</v>
      </c>
      <c r="D13" s="423" t="s">
        <v>183</v>
      </c>
      <c r="E13" s="424" t="s">
        <v>316</v>
      </c>
      <c r="F13" s="424" t="s">
        <v>320</v>
      </c>
      <c r="G13" s="424" t="s">
        <v>321</v>
      </c>
    </row>
    <row r="14" spans="1:7" ht="12.75" customHeight="1" thickBot="1">
      <c r="A14" s="425" t="s">
        <v>184</v>
      </c>
      <c r="B14" s="426" t="s">
        <v>185</v>
      </c>
      <c r="C14" s="427" t="s">
        <v>186</v>
      </c>
      <c r="D14" s="428" t="s">
        <v>187</v>
      </c>
      <c r="E14" s="429">
        <v>130</v>
      </c>
      <c r="F14" s="429">
        <v>100.75</v>
      </c>
      <c r="G14" s="429" t="s">
        <v>319</v>
      </c>
    </row>
    <row r="15" spans="1:7" ht="16.5" thickBot="1">
      <c r="A15" s="459" t="s">
        <v>188</v>
      </c>
      <c r="B15" s="459"/>
      <c r="C15" s="459"/>
      <c r="D15" s="279"/>
      <c r="E15" s="285" t="s">
        <v>189</v>
      </c>
      <c r="F15" s="429"/>
      <c r="G15" s="429"/>
    </row>
    <row r="16" spans="1:7" ht="13.5" thickBot="1">
      <c r="A16" s="425" t="s">
        <v>190</v>
      </c>
      <c r="B16" s="430" t="s">
        <v>191</v>
      </c>
      <c r="C16" s="431" t="s">
        <v>192</v>
      </c>
      <c r="D16" s="432" t="s">
        <v>193</v>
      </c>
      <c r="E16" s="429">
        <v>140</v>
      </c>
      <c r="F16" s="429">
        <v>108.5</v>
      </c>
      <c r="G16" s="429" t="s">
        <v>319</v>
      </c>
    </row>
    <row r="17" spans="1:7" ht="15.75" customHeight="1" thickBot="1">
      <c r="A17" s="459" t="s">
        <v>194</v>
      </c>
      <c r="B17" s="459"/>
      <c r="C17" s="459"/>
      <c r="D17" s="279"/>
      <c r="E17" s="285" t="s">
        <v>195</v>
      </c>
      <c r="F17" s="429"/>
      <c r="G17" s="429"/>
    </row>
    <row r="18" spans="1:7" ht="26.25" customHeight="1" thickBot="1">
      <c r="A18" s="425" t="s">
        <v>196</v>
      </c>
      <c r="B18" s="430" t="s">
        <v>191</v>
      </c>
      <c r="C18" s="431" t="s">
        <v>197</v>
      </c>
      <c r="D18" s="432" t="s">
        <v>198</v>
      </c>
      <c r="E18" s="429">
        <v>225</v>
      </c>
      <c r="F18" s="429">
        <v>151.875</v>
      </c>
      <c r="G18" s="429" t="s">
        <v>319</v>
      </c>
    </row>
    <row r="19" spans="1:7" ht="15" customHeight="1" thickBot="1">
      <c r="A19" s="459" t="s">
        <v>199</v>
      </c>
      <c r="B19" s="459"/>
      <c r="C19" s="459"/>
      <c r="D19" s="279"/>
      <c r="E19" s="285" t="s">
        <v>200</v>
      </c>
      <c r="F19" s="452"/>
      <c r="G19" s="452"/>
    </row>
    <row r="20" spans="1:7" ht="27" customHeight="1" thickBot="1">
      <c r="A20" s="435" t="s">
        <v>201</v>
      </c>
      <c r="B20" s="436" t="s">
        <v>185</v>
      </c>
      <c r="C20" s="437" t="s">
        <v>202</v>
      </c>
      <c r="D20" s="438" t="s">
        <v>187</v>
      </c>
      <c r="E20" s="439">
        <v>185</v>
      </c>
      <c r="F20" s="419">
        <v>124.875</v>
      </c>
      <c r="G20" s="429" t="s">
        <v>319</v>
      </c>
    </row>
    <row r="21" spans="1:7" ht="13.5" customHeight="1" thickBot="1">
      <c r="A21" s="440" t="s">
        <v>201</v>
      </c>
      <c r="B21" s="283" t="s">
        <v>203</v>
      </c>
      <c r="C21" s="434" t="s">
        <v>204</v>
      </c>
      <c r="D21" s="284" t="s">
        <v>187</v>
      </c>
      <c r="E21" s="433">
        <v>185</v>
      </c>
      <c r="F21" s="419">
        <v>124.875</v>
      </c>
      <c r="G21" s="429" t="s">
        <v>319</v>
      </c>
    </row>
    <row r="22" spans="1:7" ht="13.5" customHeight="1" thickBot="1">
      <c r="A22" s="440" t="s">
        <v>205</v>
      </c>
      <c r="B22" s="283" t="s">
        <v>206</v>
      </c>
      <c r="C22" s="434" t="s">
        <v>207</v>
      </c>
      <c r="D22" s="284" t="s">
        <v>187</v>
      </c>
      <c r="E22" s="433">
        <v>218</v>
      </c>
      <c r="F22" s="419">
        <v>147.15</v>
      </c>
      <c r="G22" s="429" t="s">
        <v>319</v>
      </c>
    </row>
    <row r="23" spans="1:7" ht="13.5" customHeight="1" thickBot="1">
      <c r="A23" s="440" t="s">
        <v>208</v>
      </c>
      <c r="B23" s="283" t="s">
        <v>206</v>
      </c>
      <c r="C23" s="434" t="s">
        <v>209</v>
      </c>
      <c r="D23" s="284" t="s">
        <v>187</v>
      </c>
      <c r="E23" s="433">
        <v>218</v>
      </c>
      <c r="F23" s="419">
        <v>147.15</v>
      </c>
      <c r="G23" s="429" t="s">
        <v>319</v>
      </c>
    </row>
    <row r="24" spans="1:7" ht="13.5" customHeight="1" thickBot="1">
      <c r="A24" s="441" t="s">
        <v>210</v>
      </c>
      <c r="B24" s="442" t="s">
        <v>211</v>
      </c>
      <c r="C24" s="443" t="s">
        <v>212</v>
      </c>
      <c r="D24" s="444" t="s">
        <v>187</v>
      </c>
      <c r="E24" s="445">
        <v>218</v>
      </c>
      <c r="F24" s="453">
        <v>147.15</v>
      </c>
      <c r="G24" s="429" t="s">
        <v>319</v>
      </c>
    </row>
    <row r="25" spans="1:7" s="290" customFormat="1" ht="15.75" customHeight="1" thickBot="1">
      <c r="A25" s="456" t="s">
        <v>213</v>
      </c>
      <c r="B25" s="456"/>
      <c r="C25" s="456"/>
      <c r="D25" s="289"/>
      <c r="E25" s="280" t="s">
        <v>214</v>
      </c>
      <c r="F25" s="455"/>
      <c r="G25" s="455"/>
    </row>
    <row r="26" spans="1:7" ht="13.5" customHeight="1" thickBot="1">
      <c r="A26" s="446" t="s">
        <v>215</v>
      </c>
      <c r="B26" s="436" t="s">
        <v>185</v>
      </c>
      <c r="C26" s="447" t="s">
        <v>216</v>
      </c>
      <c r="D26" s="438" t="s">
        <v>187</v>
      </c>
      <c r="E26" s="439">
        <v>237</v>
      </c>
      <c r="F26" s="454">
        <v>150.495</v>
      </c>
      <c r="G26" s="429" t="s">
        <v>319</v>
      </c>
    </row>
    <row r="27" spans="1:7" ht="13.5" customHeight="1" thickBot="1">
      <c r="A27" s="457" t="s">
        <v>217</v>
      </c>
      <c r="B27" s="283" t="s">
        <v>203</v>
      </c>
      <c r="C27" s="434" t="s">
        <v>218</v>
      </c>
      <c r="D27" s="284" t="s">
        <v>187</v>
      </c>
      <c r="E27" s="433">
        <v>237</v>
      </c>
      <c r="F27" s="454">
        <v>150.495</v>
      </c>
      <c r="G27" s="429" t="s">
        <v>319</v>
      </c>
    </row>
    <row r="28" spans="1:7" ht="13.5" customHeight="1" thickBot="1">
      <c r="A28" s="457"/>
      <c r="B28" s="283" t="s">
        <v>203</v>
      </c>
      <c r="C28" s="283" t="s">
        <v>219</v>
      </c>
      <c r="D28" s="284" t="s">
        <v>187</v>
      </c>
      <c r="E28" s="433">
        <v>300</v>
      </c>
      <c r="F28" s="454">
        <v>190.5</v>
      </c>
      <c r="G28" s="429" t="s">
        <v>319</v>
      </c>
    </row>
    <row r="29" spans="1:7" ht="13.5" customHeight="1" thickBot="1">
      <c r="A29" s="441" t="s">
        <v>220</v>
      </c>
      <c r="B29" s="442" t="s">
        <v>203</v>
      </c>
      <c r="C29" s="443" t="s">
        <v>221</v>
      </c>
      <c r="D29" s="444" t="s">
        <v>187</v>
      </c>
      <c r="E29" s="445">
        <v>285</v>
      </c>
      <c r="F29" s="454">
        <v>190.5</v>
      </c>
      <c r="G29" s="429" t="s">
        <v>319</v>
      </c>
    </row>
    <row r="30" spans="1:7" s="290" customFormat="1" ht="15" customHeight="1" thickBot="1">
      <c r="A30" s="291" t="s">
        <v>222</v>
      </c>
      <c r="B30" s="289"/>
      <c r="C30" s="289"/>
      <c r="D30" s="289"/>
      <c r="E30" s="280" t="s">
        <v>223</v>
      </c>
      <c r="F30" s="453"/>
      <c r="G30" s="453"/>
    </row>
    <row r="31" spans="1:7" ht="26.25" thickBot="1">
      <c r="A31" s="448" t="s">
        <v>224</v>
      </c>
      <c r="B31" s="449" t="s">
        <v>225</v>
      </c>
      <c r="C31" s="450" t="s">
        <v>226</v>
      </c>
      <c r="D31" s="432" t="s">
        <v>227</v>
      </c>
      <c r="E31" s="451">
        <v>305</v>
      </c>
      <c r="F31" s="454">
        <v>193.675</v>
      </c>
      <c r="G31" s="429" t="s">
        <v>319</v>
      </c>
    </row>
    <row r="32" spans="1:7" ht="16.5" thickBot="1">
      <c r="A32" s="291" t="s">
        <v>228</v>
      </c>
      <c r="B32" s="289"/>
      <c r="C32" s="289"/>
      <c r="D32" s="289"/>
      <c r="E32" s="280" t="s">
        <v>229</v>
      </c>
      <c r="F32" s="429"/>
      <c r="G32" s="429"/>
    </row>
    <row r="33" spans="1:7" ht="13.5" thickBot="1">
      <c r="A33" s="448" t="s">
        <v>230</v>
      </c>
      <c r="B33" s="449" t="s">
        <v>230</v>
      </c>
      <c r="C33" s="450" t="s">
        <v>231</v>
      </c>
      <c r="D33" s="432" t="s">
        <v>232</v>
      </c>
      <c r="E33" s="451">
        <v>525</v>
      </c>
      <c r="F33" s="454">
        <v>307.125</v>
      </c>
      <c r="G33" s="429" t="s">
        <v>319</v>
      </c>
    </row>
    <row r="34" spans="1:7" ht="16.5" thickBot="1">
      <c r="A34" s="291" t="s">
        <v>233</v>
      </c>
      <c r="B34" s="289"/>
      <c r="C34" s="289"/>
      <c r="D34" s="289"/>
      <c r="E34" s="280" t="s">
        <v>234</v>
      </c>
      <c r="F34" s="429"/>
      <c r="G34" s="429"/>
    </row>
    <row r="35" spans="1:7" ht="13.5" thickBot="1">
      <c r="A35" s="448" t="s">
        <v>235</v>
      </c>
      <c r="B35" s="449" t="s">
        <v>235</v>
      </c>
      <c r="C35" s="450" t="s">
        <v>236</v>
      </c>
      <c r="D35" s="432" t="s">
        <v>232</v>
      </c>
      <c r="E35" s="451">
        <v>760</v>
      </c>
      <c r="F35" s="454">
        <v>444.6</v>
      </c>
      <c r="G35" s="429" t="s">
        <v>319</v>
      </c>
    </row>
    <row r="36" spans="1:5" ht="18.75" customHeight="1" thickBot="1">
      <c r="A36" s="465" t="s">
        <v>237</v>
      </c>
      <c r="B36" s="465"/>
      <c r="C36" s="465"/>
      <c r="D36" s="465"/>
      <c r="E36" s="465"/>
    </row>
    <row r="37" spans="1:7" ht="39.75">
      <c r="A37" s="466" t="s">
        <v>180</v>
      </c>
      <c r="B37" s="467"/>
      <c r="C37" s="281" t="s">
        <v>238</v>
      </c>
      <c r="D37" s="282" t="s">
        <v>183</v>
      </c>
      <c r="E37" s="628" t="s">
        <v>239</v>
      </c>
      <c r="F37" s="283"/>
      <c r="G37" s="283"/>
    </row>
    <row r="38" spans="1:7" ht="13.5" thickBot="1">
      <c r="A38" s="468" t="s">
        <v>240</v>
      </c>
      <c r="B38" s="469"/>
      <c r="C38" s="293" t="s">
        <v>241</v>
      </c>
      <c r="D38" s="294" t="s">
        <v>242</v>
      </c>
      <c r="E38" s="621">
        <v>218</v>
      </c>
      <c r="F38" s="629">
        <f>E38*63.5/100</f>
        <v>138.43</v>
      </c>
      <c r="G38" s="453" t="s">
        <v>319</v>
      </c>
    </row>
    <row r="39" spans="1:7" ht="13.5" thickBot="1">
      <c r="A39" s="470" t="s">
        <v>243</v>
      </c>
      <c r="B39" s="471"/>
      <c r="C39" s="286" t="s">
        <v>219</v>
      </c>
      <c r="D39" s="288" t="s">
        <v>242</v>
      </c>
      <c r="E39" s="622">
        <v>252</v>
      </c>
      <c r="F39" s="627">
        <f>E39*63.5/100</f>
        <v>160.02</v>
      </c>
      <c r="G39" s="429" t="s">
        <v>319</v>
      </c>
    </row>
    <row r="40" spans="1:7" ht="13.5" thickBot="1">
      <c r="A40" s="462" t="s">
        <v>244</v>
      </c>
      <c r="B40" s="463"/>
      <c r="C40" s="287" t="s">
        <v>241</v>
      </c>
      <c r="D40" s="288" t="s">
        <v>245</v>
      </c>
      <c r="E40" s="622">
        <v>185</v>
      </c>
      <c r="F40" s="627">
        <f>E40*63.5/100</f>
        <v>117.475</v>
      </c>
      <c r="G40" s="429" t="s">
        <v>319</v>
      </c>
    </row>
    <row r="41" spans="1:7" ht="13.5" thickBot="1">
      <c r="A41" s="462"/>
      <c r="B41" s="463"/>
      <c r="C41" s="286" t="s">
        <v>219</v>
      </c>
      <c r="D41" s="288" t="s">
        <v>245</v>
      </c>
      <c r="E41" s="622">
        <v>245</v>
      </c>
      <c r="F41" s="627">
        <f>E41*63.5/100</f>
        <v>155.575</v>
      </c>
      <c r="G41" s="429" t="s">
        <v>319</v>
      </c>
    </row>
    <row r="42" spans="1:7" ht="12.75">
      <c r="A42" s="295" t="s">
        <v>246</v>
      </c>
      <c r="B42" s="296"/>
      <c r="C42" s="286" t="s">
        <v>247</v>
      </c>
      <c r="D42" s="288" t="s">
        <v>248</v>
      </c>
      <c r="E42" s="623">
        <v>23.5</v>
      </c>
      <c r="F42" s="283"/>
      <c r="G42" s="283"/>
    </row>
    <row r="43" spans="1:7" ht="12.75">
      <c r="A43" s="297" t="s">
        <v>249</v>
      </c>
      <c r="B43" s="298"/>
      <c r="C43" s="292" t="s">
        <v>250</v>
      </c>
      <c r="D43" s="299" t="s">
        <v>251</v>
      </c>
      <c r="E43" s="624">
        <v>28.8</v>
      </c>
      <c r="F43" s="283"/>
      <c r="G43" s="283"/>
    </row>
    <row r="44" spans="1:7" s="104" customFormat="1" ht="12.75">
      <c r="A44" s="297" t="s">
        <v>252</v>
      </c>
      <c r="B44" s="298"/>
      <c r="C44" s="292" t="s">
        <v>253</v>
      </c>
      <c r="D44" s="299" t="s">
        <v>254</v>
      </c>
      <c r="E44" s="624">
        <v>45.5</v>
      </c>
      <c r="F44" s="626"/>
      <c r="G44" s="626"/>
    </row>
    <row r="45" spans="1:7" s="104" customFormat="1" ht="12.75">
      <c r="A45" s="297" t="s">
        <v>255</v>
      </c>
      <c r="B45" s="298"/>
      <c r="C45" s="292" t="s">
        <v>253</v>
      </c>
      <c r="D45" s="299" t="s">
        <v>248</v>
      </c>
      <c r="E45" s="624">
        <v>73.5</v>
      </c>
      <c r="F45" s="626"/>
      <c r="G45" s="626"/>
    </row>
    <row r="46" spans="1:7" s="104" customFormat="1" ht="12.75">
      <c r="A46" s="297" t="s">
        <v>256</v>
      </c>
      <c r="B46" s="298"/>
      <c r="C46" s="292" t="s">
        <v>257</v>
      </c>
      <c r="D46" s="299" t="s">
        <v>258</v>
      </c>
      <c r="E46" s="624">
        <v>81.6</v>
      </c>
      <c r="F46" s="626"/>
      <c r="G46" s="626"/>
    </row>
    <row r="47" spans="1:7" ht="12.75">
      <c r="A47" s="297" t="s">
        <v>259</v>
      </c>
      <c r="B47" s="298"/>
      <c r="C47" s="292"/>
      <c r="D47" s="300" t="s">
        <v>260</v>
      </c>
      <c r="E47" s="622">
        <v>295</v>
      </c>
      <c r="F47" s="283"/>
      <c r="G47" s="283"/>
    </row>
    <row r="48" spans="1:7" ht="12.75">
      <c r="A48" s="295" t="s">
        <v>261</v>
      </c>
      <c r="B48" s="296"/>
      <c r="C48" s="287" t="s">
        <v>262</v>
      </c>
      <c r="D48" s="288" t="s">
        <v>263</v>
      </c>
      <c r="E48" s="623">
        <v>160</v>
      </c>
      <c r="F48" s="283"/>
      <c r="G48" s="283"/>
    </row>
    <row r="49" spans="1:7" ht="12.75">
      <c r="A49" s="295" t="s">
        <v>264</v>
      </c>
      <c r="B49" s="296"/>
      <c r="C49" s="286" t="s">
        <v>265</v>
      </c>
      <c r="D49" s="288" t="s">
        <v>266</v>
      </c>
      <c r="E49" s="622">
        <v>230</v>
      </c>
      <c r="F49" s="283"/>
      <c r="G49" s="283"/>
    </row>
    <row r="50" spans="1:7" ht="14.25" customHeight="1" thickBot="1">
      <c r="A50" s="301"/>
      <c r="B50" s="302"/>
      <c r="C50" s="302"/>
      <c r="D50" s="302"/>
      <c r="E50" s="625"/>
      <c r="F50" s="283"/>
      <c r="G50" s="283"/>
    </row>
    <row r="51" ht="8.25" customHeight="1">
      <c r="E51" s="303"/>
    </row>
    <row r="52" spans="1:5" ht="39.75" customHeight="1">
      <c r="A52" s="464" t="s">
        <v>267</v>
      </c>
      <c r="B52" s="464"/>
      <c r="C52" s="464"/>
      <c r="D52" s="464"/>
      <c r="E52" s="464"/>
    </row>
    <row r="53" spans="1:5" ht="27.75" customHeight="1">
      <c r="A53" s="464" t="s">
        <v>268</v>
      </c>
      <c r="B53" s="464"/>
      <c r="C53" s="464"/>
      <c r="D53" s="464"/>
      <c r="E53" s="464"/>
    </row>
    <row r="54" spans="1:5" ht="18.75">
      <c r="A54" s="460"/>
      <c r="B54" s="461"/>
      <c r="C54" s="461"/>
      <c r="D54" s="461"/>
      <c r="E54" s="461"/>
    </row>
  </sheetData>
  <sheetProtection/>
  <mergeCells count="14">
    <mergeCell ref="A54:E54"/>
    <mergeCell ref="A40:B41"/>
    <mergeCell ref="A52:E52"/>
    <mergeCell ref="A53:E53"/>
    <mergeCell ref="A36:E36"/>
    <mergeCell ref="A37:B37"/>
    <mergeCell ref="A38:B38"/>
    <mergeCell ref="A39:B39"/>
    <mergeCell ref="A25:C25"/>
    <mergeCell ref="A27:A28"/>
    <mergeCell ref="A11:E11"/>
    <mergeCell ref="A15:C15"/>
    <mergeCell ref="A17:C17"/>
    <mergeCell ref="A19:C19"/>
  </mergeCells>
  <printOptions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view="pageBreakPreview" zoomScaleSheetLayoutView="100" zoomScalePageLayoutView="0" workbookViewId="0" topLeftCell="A12">
      <selection activeCell="A99" sqref="A99"/>
    </sheetView>
  </sheetViews>
  <sheetFormatPr defaultColWidth="9.140625" defaultRowHeight="12.75"/>
  <cols>
    <col min="1" max="1" width="36.28125" style="1" customWidth="1"/>
    <col min="2" max="2" width="12.00390625" style="11" customWidth="1"/>
    <col min="3" max="3" width="10.00390625" style="11" bestFit="1" customWidth="1"/>
    <col min="4" max="4" width="14.8515625" style="1" customWidth="1"/>
    <col min="5" max="5" width="14.7109375" style="1" customWidth="1"/>
    <col min="6" max="6" width="16.140625" style="1" bestFit="1" customWidth="1"/>
    <col min="7" max="7" width="19.421875" style="13" customWidth="1"/>
    <col min="8" max="9" width="9.140625" style="1" customWidth="1"/>
    <col min="10" max="10" width="12.7109375" style="1" customWidth="1"/>
    <col min="11" max="16384" width="9.140625" style="1" customWidth="1"/>
  </cols>
  <sheetData>
    <row r="1" ht="15">
      <c r="B1" s="91" t="s">
        <v>305</v>
      </c>
    </row>
    <row r="2" ht="15">
      <c r="B2" s="91" t="s">
        <v>78</v>
      </c>
    </row>
    <row r="3" ht="15">
      <c r="B3" s="91" t="s">
        <v>304</v>
      </c>
    </row>
    <row r="4" ht="15">
      <c r="B4" s="91" t="s">
        <v>79</v>
      </c>
    </row>
    <row r="5" ht="14.25">
      <c r="B5" s="341" t="s">
        <v>303</v>
      </c>
    </row>
    <row r="6" ht="12.75">
      <c r="B6" s="29"/>
    </row>
    <row r="7" ht="12.75">
      <c r="B7" s="29"/>
    </row>
    <row r="8" ht="12.75">
      <c r="B8" s="29"/>
    </row>
    <row r="9" spans="1:7" ht="48" customHeight="1">
      <c r="A9" s="472" t="s">
        <v>60</v>
      </c>
      <c r="B9" s="472"/>
      <c r="C9" s="472"/>
      <c r="D9" s="472"/>
      <c r="E9" s="472"/>
      <c r="F9" s="472"/>
      <c r="G9" s="473"/>
    </row>
    <row r="10" spans="1:7" ht="18.75" thickBot="1">
      <c r="A10" s="382">
        <v>42461</v>
      </c>
      <c r="B10" s="24"/>
      <c r="C10" s="24"/>
      <c r="D10" s="24"/>
      <c r="E10" s="24"/>
      <c r="F10" s="24"/>
      <c r="G10" s="24"/>
    </row>
    <row r="11" spans="1:10" ht="24.75" customHeight="1" thickBot="1">
      <c r="A11" s="25" t="s">
        <v>1</v>
      </c>
      <c r="B11" s="26" t="s">
        <v>43</v>
      </c>
      <c r="C11" s="27" t="s">
        <v>2</v>
      </c>
      <c r="D11" s="28" t="s">
        <v>3</v>
      </c>
      <c r="E11" s="28" t="s">
        <v>4</v>
      </c>
      <c r="F11" s="28" t="s">
        <v>5</v>
      </c>
      <c r="G11" s="30" t="s">
        <v>6</v>
      </c>
      <c r="H11" s="493" t="s">
        <v>307</v>
      </c>
      <c r="I11" s="495" t="s">
        <v>308</v>
      </c>
      <c r="J11" s="488" t="s">
        <v>309</v>
      </c>
    </row>
    <row r="12" spans="1:10" ht="14.25" thickBot="1">
      <c r="A12" s="474" t="s">
        <v>0</v>
      </c>
      <c r="B12" s="475"/>
      <c r="C12" s="475"/>
      <c r="D12" s="475"/>
      <c r="E12" s="475"/>
      <c r="F12" s="475"/>
      <c r="G12" s="476"/>
      <c r="H12" s="494"/>
      <c r="I12" s="496"/>
      <c r="J12" s="489"/>
    </row>
    <row r="13" spans="1:10" ht="12.75">
      <c r="A13" s="477" t="s">
        <v>7</v>
      </c>
      <c r="B13" s="479" t="s">
        <v>8</v>
      </c>
      <c r="C13" s="480"/>
      <c r="D13" s="480"/>
      <c r="E13" s="480"/>
      <c r="F13" s="480"/>
      <c r="G13" s="481"/>
      <c r="H13" s="494"/>
      <c r="I13" s="496"/>
      <c r="J13" s="489"/>
    </row>
    <row r="14" spans="1:10" ht="13.5" thickBot="1">
      <c r="A14" s="478"/>
      <c r="B14" s="482" t="s">
        <v>9</v>
      </c>
      <c r="C14" s="482"/>
      <c r="D14" s="482"/>
      <c r="E14" s="482"/>
      <c r="F14" s="482"/>
      <c r="G14" s="483"/>
      <c r="H14" s="494"/>
      <c r="I14" s="496"/>
      <c r="J14" s="489"/>
    </row>
    <row r="15" spans="1:10" ht="12.75">
      <c r="A15" s="78" t="s">
        <v>57</v>
      </c>
      <c r="B15" s="79">
        <v>4.2</v>
      </c>
      <c r="C15" s="80">
        <v>5</v>
      </c>
      <c r="D15" s="81" t="s">
        <v>10</v>
      </c>
      <c r="E15" s="82">
        <v>20</v>
      </c>
      <c r="F15" s="83" t="s">
        <v>11</v>
      </c>
      <c r="G15" s="384">
        <v>79.52940000000001</v>
      </c>
      <c r="H15" s="393">
        <v>76.348224</v>
      </c>
      <c r="I15" s="393">
        <v>73.962342</v>
      </c>
      <c r="J15" s="393" t="s">
        <v>310</v>
      </c>
    </row>
    <row r="16" spans="1:10" ht="12.75">
      <c r="A16" s="50" t="s">
        <v>12</v>
      </c>
      <c r="B16" s="51">
        <v>4</v>
      </c>
      <c r="C16" s="52">
        <v>4.6</v>
      </c>
      <c r="D16" s="53" t="s">
        <v>10</v>
      </c>
      <c r="E16" s="54">
        <v>20</v>
      </c>
      <c r="F16" s="84" t="s">
        <v>11</v>
      </c>
      <c r="G16" s="385">
        <v>74.11180909090909</v>
      </c>
      <c r="H16" s="393">
        <v>71.14733672727273</v>
      </c>
      <c r="I16" s="393">
        <v>68.92398245454545</v>
      </c>
      <c r="J16" s="393" t="s">
        <v>310</v>
      </c>
    </row>
    <row r="17" spans="1:10" ht="13.5" thickBot="1">
      <c r="A17" s="85" t="s">
        <v>33</v>
      </c>
      <c r="B17" s="86">
        <v>3</v>
      </c>
      <c r="C17" s="87">
        <v>4</v>
      </c>
      <c r="D17" s="88" t="s">
        <v>18</v>
      </c>
      <c r="E17" s="89">
        <v>25</v>
      </c>
      <c r="F17" s="90" t="s">
        <v>11</v>
      </c>
      <c r="G17" s="386">
        <v>51.72860454545455</v>
      </c>
      <c r="H17" s="393">
        <v>49.65946036363637</v>
      </c>
      <c r="I17" s="393">
        <v>48.107602227272736</v>
      </c>
      <c r="J17" s="393" t="s">
        <v>310</v>
      </c>
    </row>
    <row r="18" spans="1:10" ht="14.25" thickBot="1">
      <c r="A18" s="490" t="s">
        <v>13</v>
      </c>
      <c r="B18" s="491"/>
      <c r="C18" s="491"/>
      <c r="D18" s="491"/>
      <c r="E18" s="491"/>
      <c r="F18" s="491"/>
      <c r="G18" s="492"/>
      <c r="J18" s="400"/>
    </row>
    <row r="19" spans="1:10" ht="13.5" thickBot="1">
      <c r="A19" s="484" t="s">
        <v>14</v>
      </c>
      <c r="B19" s="479" t="s">
        <v>15</v>
      </c>
      <c r="C19" s="480"/>
      <c r="D19" s="480"/>
      <c r="E19" s="480"/>
      <c r="F19" s="480"/>
      <c r="G19" s="481"/>
      <c r="J19" s="400"/>
    </row>
    <row r="20" spans="1:10" ht="13.5" thickBot="1">
      <c r="A20" s="485"/>
      <c r="B20" s="486" t="s">
        <v>16</v>
      </c>
      <c r="C20" s="486"/>
      <c r="D20" s="486"/>
      <c r="E20" s="486"/>
      <c r="F20" s="486"/>
      <c r="G20" s="487"/>
      <c r="J20" s="400"/>
    </row>
    <row r="21" spans="1:10" ht="12.75">
      <c r="A21" s="72" t="s">
        <v>55</v>
      </c>
      <c r="B21" s="73">
        <v>3.8</v>
      </c>
      <c r="C21" s="74">
        <v>4.5</v>
      </c>
      <c r="D21" s="75" t="s">
        <v>10</v>
      </c>
      <c r="E21" s="76">
        <v>23</v>
      </c>
      <c r="F21" s="76" t="s">
        <v>11</v>
      </c>
      <c r="G21" s="387">
        <v>61.65237249323903</v>
      </c>
      <c r="H21" s="393">
        <v>59.186277593509466</v>
      </c>
      <c r="I21" s="393">
        <v>57.336706418712296</v>
      </c>
      <c r="J21" s="393" t="s">
        <v>310</v>
      </c>
    </row>
    <row r="22" spans="1:10" ht="12.75">
      <c r="A22" s="72" t="s">
        <v>56</v>
      </c>
      <c r="B22" s="73">
        <v>3.8</v>
      </c>
      <c r="C22" s="74">
        <v>4.5</v>
      </c>
      <c r="D22" s="75" t="s">
        <v>18</v>
      </c>
      <c r="E22" s="76">
        <v>23</v>
      </c>
      <c r="F22" s="76" t="s">
        <v>11</v>
      </c>
      <c r="G22" s="387">
        <v>51.91647249323903</v>
      </c>
      <c r="H22" s="393">
        <v>49.83981359350946</v>
      </c>
      <c r="I22" s="393">
        <v>48.2823194187123</v>
      </c>
      <c r="J22" s="393" t="s">
        <v>310</v>
      </c>
    </row>
    <row r="23" spans="1:10" ht="12.75">
      <c r="A23" s="72" t="s">
        <v>19</v>
      </c>
      <c r="B23" s="73">
        <v>2.8</v>
      </c>
      <c r="C23" s="74">
        <v>3.5</v>
      </c>
      <c r="D23" s="75" t="s">
        <v>10</v>
      </c>
      <c r="E23" s="76">
        <v>28</v>
      </c>
      <c r="F23" s="76" t="s">
        <v>11</v>
      </c>
      <c r="G23" s="387">
        <v>53.26081466165413</v>
      </c>
      <c r="H23" s="393">
        <v>51.13038207518796</v>
      </c>
      <c r="I23" s="393">
        <v>49.53255763533834</v>
      </c>
      <c r="J23" s="393" t="s">
        <v>310</v>
      </c>
    </row>
    <row r="24" spans="1:10" ht="13.5" thickBot="1">
      <c r="A24" s="55" t="s">
        <v>20</v>
      </c>
      <c r="B24" s="56">
        <v>2.8</v>
      </c>
      <c r="C24" s="57">
        <v>3.5</v>
      </c>
      <c r="D24" s="77" t="s">
        <v>18</v>
      </c>
      <c r="E24" s="59">
        <v>28</v>
      </c>
      <c r="F24" s="59" t="s">
        <v>11</v>
      </c>
      <c r="G24" s="387">
        <v>43.54415557074505</v>
      </c>
      <c r="H24" s="393">
        <v>41.802389347915245</v>
      </c>
      <c r="I24" s="393">
        <v>40.4960646807929</v>
      </c>
      <c r="J24" s="393" t="s">
        <v>310</v>
      </c>
    </row>
    <row r="25" spans="1:10" ht="13.5" hidden="1" thickBot="1">
      <c r="A25" s="484"/>
      <c r="B25" s="479" t="s">
        <v>40</v>
      </c>
      <c r="C25" s="480"/>
      <c r="D25" s="480"/>
      <c r="E25" s="480"/>
      <c r="F25" s="480"/>
      <c r="G25" s="481"/>
      <c r="J25" s="393" t="s">
        <v>310</v>
      </c>
    </row>
    <row r="26" spans="1:10" ht="13.5" hidden="1" thickBot="1">
      <c r="A26" s="485"/>
      <c r="B26" s="486" t="s">
        <v>41</v>
      </c>
      <c r="C26" s="486"/>
      <c r="D26" s="486"/>
      <c r="E26" s="486"/>
      <c r="F26" s="486"/>
      <c r="G26" s="487"/>
      <c r="J26" s="393" t="s">
        <v>310</v>
      </c>
    </row>
    <row r="27" spans="1:10" ht="12.75" hidden="1">
      <c r="A27" s="6" t="s">
        <v>34</v>
      </c>
      <c r="B27" s="7">
        <v>3.8</v>
      </c>
      <c r="C27" s="8">
        <v>4.5</v>
      </c>
      <c r="D27" s="18" t="s">
        <v>10</v>
      </c>
      <c r="E27" s="9">
        <v>23</v>
      </c>
      <c r="F27" s="9" t="s">
        <v>11</v>
      </c>
      <c r="G27" s="31" t="e">
        <f>#REF!</f>
        <v>#REF!</v>
      </c>
      <c r="J27" s="393" t="s">
        <v>310</v>
      </c>
    </row>
    <row r="28" spans="1:10" ht="12.75" hidden="1">
      <c r="A28" s="6" t="s">
        <v>35</v>
      </c>
      <c r="B28" s="7">
        <v>3.8</v>
      </c>
      <c r="C28" s="8">
        <v>4.5</v>
      </c>
      <c r="D28" s="18" t="s">
        <v>17</v>
      </c>
      <c r="E28" s="9">
        <v>23</v>
      </c>
      <c r="F28" s="9" t="s">
        <v>11</v>
      </c>
      <c r="G28" s="31" t="e">
        <f>#REF!</f>
        <v>#REF!</v>
      </c>
      <c r="J28" s="393" t="s">
        <v>310</v>
      </c>
    </row>
    <row r="29" spans="1:10" ht="12.75" hidden="1">
      <c r="A29" s="6" t="s">
        <v>36</v>
      </c>
      <c r="B29" s="7">
        <v>3.8</v>
      </c>
      <c r="C29" s="8">
        <v>4.5</v>
      </c>
      <c r="D29" s="18" t="s">
        <v>18</v>
      </c>
      <c r="E29" s="9">
        <v>23</v>
      </c>
      <c r="F29" s="9" t="s">
        <v>11</v>
      </c>
      <c r="G29" s="31" t="e">
        <f>#REF!</f>
        <v>#REF!</v>
      </c>
      <c r="J29" s="393" t="s">
        <v>310</v>
      </c>
    </row>
    <row r="30" spans="1:10" ht="12.75" hidden="1">
      <c r="A30" s="6" t="s">
        <v>37</v>
      </c>
      <c r="B30" s="7">
        <v>2.8</v>
      </c>
      <c r="C30" s="8">
        <v>3.5</v>
      </c>
      <c r="D30" s="18" t="s">
        <v>10</v>
      </c>
      <c r="E30" s="9">
        <v>28</v>
      </c>
      <c r="F30" s="9" t="s">
        <v>11</v>
      </c>
      <c r="G30" s="31" t="e">
        <f>#REF!</f>
        <v>#REF!</v>
      </c>
      <c r="J30" s="393" t="s">
        <v>310</v>
      </c>
    </row>
    <row r="31" spans="1:10" ht="12.75" hidden="1">
      <c r="A31" s="6" t="s">
        <v>38</v>
      </c>
      <c r="B31" s="7">
        <v>2.8</v>
      </c>
      <c r="C31" s="8">
        <v>3.5</v>
      </c>
      <c r="D31" s="18" t="s">
        <v>17</v>
      </c>
      <c r="E31" s="9">
        <v>28</v>
      </c>
      <c r="F31" s="9" t="s">
        <v>11</v>
      </c>
      <c r="G31" s="31" t="e">
        <f>#REF!</f>
        <v>#REF!</v>
      </c>
      <c r="J31" s="393" t="s">
        <v>310</v>
      </c>
    </row>
    <row r="32" spans="1:10" ht="13.5" hidden="1" thickBot="1">
      <c r="A32" s="2" t="s">
        <v>39</v>
      </c>
      <c r="B32" s="3">
        <v>2.8</v>
      </c>
      <c r="C32" s="4">
        <v>3.5</v>
      </c>
      <c r="D32" s="19" t="s">
        <v>18</v>
      </c>
      <c r="E32" s="5">
        <v>28</v>
      </c>
      <c r="F32" s="5" t="s">
        <v>11</v>
      </c>
      <c r="G32" s="31" t="e">
        <f>#REF!</f>
        <v>#REF!</v>
      </c>
      <c r="J32" s="393" t="s">
        <v>310</v>
      </c>
    </row>
    <row r="33" spans="1:10" ht="14.25" thickBot="1">
      <c r="A33" s="503" t="s">
        <v>21</v>
      </c>
      <c r="B33" s="504"/>
      <c r="C33" s="504"/>
      <c r="D33" s="504"/>
      <c r="E33" s="504"/>
      <c r="F33" s="504"/>
      <c r="G33" s="505"/>
      <c r="J33" s="400"/>
    </row>
    <row r="34" spans="1:10" ht="13.5" thickBot="1">
      <c r="A34" s="508" t="s">
        <v>22</v>
      </c>
      <c r="B34" s="480" t="s">
        <v>23</v>
      </c>
      <c r="C34" s="480"/>
      <c r="D34" s="480"/>
      <c r="E34" s="480"/>
      <c r="F34" s="480"/>
      <c r="G34" s="481"/>
      <c r="J34" s="400"/>
    </row>
    <row r="35" spans="1:10" ht="13.5" thickBot="1">
      <c r="A35" s="509"/>
      <c r="B35" s="507" t="s">
        <v>24</v>
      </c>
      <c r="C35" s="507"/>
      <c r="D35" s="507"/>
      <c r="E35" s="507"/>
      <c r="F35" s="507"/>
      <c r="G35" s="483"/>
      <c r="J35" s="400"/>
    </row>
    <row r="36" spans="1:10" ht="12.75">
      <c r="A36" s="71" t="s">
        <v>51</v>
      </c>
      <c r="B36" s="34" t="s">
        <v>25</v>
      </c>
      <c r="C36" s="33">
        <v>4</v>
      </c>
      <c r="D36" s="62" t="s">
        <v>10</v>
      </c>
      <c r="E36" s="37">
        <v>25</v>
      </c>
      <c r="F36" s="36" t="s">
        <v>11</v>
      </c>
      <c r="G36" s="390">
        <v>51.19820454545455</v>
      </c>
      <c r="H36" s="393">
        <v>49.150276363636365</v>
      </c>
      <c r="I36" s="393">
        <v>47.61433022727274</v>
      </c>
      <c r="J36" s="393" t="s">
        <v>310</v>
      </c>
    </row>
    <row r="37" spans="1:10" ht="12.75">
      <c r="A37" s="65" t="s">
        <v>52</v>
      </c>
      <c r="B37" s="40" t="s">
        <v>25</v>
      </c>
      <c r="C37" s="39">
        <v>4</v>
      </c>
      <c r="D37" s="66" t="s">
        <v>18</v>
      </c>
      <c r="E37" s="43">
        <v>25</v>
      </c>
      <c r="F37" s="42" t="s">
        <v>11</v>
      </c>
      <c r="G37" s="391">
        <v>42.70670454545454</v>
      </c>
      <c r="H37" s="393">
        <v>40.99843636363636</v>
      </c>
      <c r="I37" s="393">
        <v>39.717235227272724</v>
      </c>
      <c r="J37" s="393" t="s">
        <v>310</v>
      </c>
    </row>
    <row r="38" spans="1:10" ht="12.75">
      <c r="A38" s="65" t="s">
        <v>53</v>
      </c>
      <c r="B38" s="40" t="s">
        <v>25</v>
      </c>
      <c r="C38" s="39">
        <v>3</v>
      </c>
      <c r="D38" s="66" t="s">
        <v>10</v>
      </c>
      <c r="E38" s="43">
        <v>23</v>
      </c>
      <c r="F38" s="42" t="s">
        <v>26</v>
      </c>
      <c r="G38" s="391">
        <v>44.77252371541502</v>
      </c>
      <c r="H38" s="393">
        <v>42.98162276679842</v>
      </c>
      <c r="I38" s="393">
        <v>41.63844705533597</v>
      </c>
      <c r="J38" s="393" t="s">
        <v>310</v>
      </c>
    </row>
    <row r="39" spans="1:10" ht="13.5" thickBot="1">
      <c r="A39" s="68" t="s">
        <v>54</v>
      </c>
      <c r="B39" s="46" t="s">
        <v>25</v>
      </c>
      <c r="C39" s="45">
        <v>3</v>
      </c>
      <c r="D39" s="69" t="s">
        <v>18</v>
      </c>
      <c r="E39" s="49">
        <v>23</v>
      </c>
      <c r="F39" s="48" t="s">
        <v>26</v>
      </c>
      <c r="G39" s="392">
        <v>36.71916007905139</v>
      </c>
      <c r="H39" s="393">
        <v>35.250393675889335</v>
      </c>
      <c r="I39" s="393">
        <v>34.1488188735178</v>
      </c>
      <c r="J39" s="393" t="s">
        <v>310</v>
      </c>
    </row>
    <row r="40" spans="1:10" ht="13.5" thickBot="1">
      <c r="A40" s="497" t="s">
        <v>27</v>
      </c>
      <c r="B40" s="499" t="s">
        <v>61</v>
      </c>
      <c r="C40" s="499"/>
      <c r="D40" s="499"/>
      <c r="E40" s="499"/>
      <c r="F40" s="499"/>
      <c r="G40" s="500"/>
      <c r="J40" s="400"/>
    </row>
    <row r="41" spans="1:10" ht="13.5" thickBot="1">
      <c r="A41" s="498"/>
      <c r="B41" s="501" t="s">
        <v>46</v>
      </c>
      <c r="C41" s="501"/>
      <c r="D41" s="501"/>
      <c r="E41" s="501"/>
      <c r="F41" s="501"/>
      <c r="G41" s="502"/>
      <c r="J41" s="400"/>
    </row>
    <row r="42" spans="1:10" ht="12.75">
      <c r="A42" s="60" t="s">
        <v>47</v>
      </c>
      <c r="B42" s="34" t="s">
        <v>25</v>
      </c>
      <c r="C42" s="61">
        <v>4</v>
      </c>
      <c r="D42" s="62" t="s">
        <v>10</v>
      </c>
      <c r="E42" s="63">
        <v>25</v>
      </c>
      <c r="F42" s="64" t="s">
        <v>11</v>
      </c>
      <c r="G42" s="384">
        <v>46.685631818181825</v>
      </c>
      <c r="H42" s="393">
        <v>44.81820654545455</v>
      </c>
      <c r="I42" s="393">
        <v>43.4176375909091</v>
      </c>
      <c r="J42" s="393" t="s">
        <v>310</v>
      </c>
    </row>
    <row r="43" spans="1:10" ht="12.75">
      <c r="A43" s="65" t="s">
        <v>48</v>
      </c>
      <c r="B43" s="40" t="s">
        <v>25</v>
      </c>
      <c r="C43" s="39">
        <v>4</v>
      </c>
      <c r="D43" s="66" t="s">
        <v>18</v>
      </c>
      <c r="E43" s="43">
        <v>25</v>
      </c>
      <c r="F43" s="67" t="s">
        <v>11</v>
      </c>
      <c r="G43" s="385">
        <v>37.92047045454545</v>
      </c>
      <c r="H43" s="393">
        <v>36.403651636363634</v>
      </c>
      <c r="I43" s="393">
        <v>35.266037522727274</v>
      </c>
      <c r="J43" s="393" t="s">
        <v>310</v>
      </c>
    </row>
    <row r="44" spans="1:10" ht="12.75">
      <c r="A44" s="65" t="s">
        <v>49</v>
      </c>
      <c r="B44" s="40" t="s">
        <v>25</v>
      </c>
      <c r="C44" s="39">
        <v>2.5</v>
      </c>
      <c r="D44" s="66" t="s">
        <v>10</v>
      </c>
      <c r="E44" s="43">
        <v>23</v>
      </c>
      <c r="F44" s="67" t="s">
        <v>26</v>
      </c>
      <c r="G44" s="385">
        <v>37.8808009881423</v>
      </c>
      <c r="H44" s="393">
        <v>36.365568948616605</v>
      </c>
      <c r="I44" s="393">
        <v>35.22914491897234</v>
      </c>
      <c r="J44" s="393" t="s">
        <v>310</v>
      </c>
    </row>
    <row r="45" spans="1:10" ht="13.5" thickBot="1">
      <c r="A45" s="68" t="s">
        <v>50</v>
      </c>
      <c r="B45" s="46" t="s">
        <v>25</v>
      </c>
      <c r="C45" s="45">
        <v>2.5</v>
      </c>
      <c r="D45" s="69" t="s">
        <v>18</v>
      </c>
      <c r="E45" s="49">
        <v>23</v>
      </c>
      <c r="F45" s="70" t="s">
        <v>26</v>
      </c>
      <c r="G45" s="386">
        <v>30.7294418972332</v>
      </c>
      <c r="H45" s="393">
        <v>29.500264221343873</v>
      </c>
      <c r="I45" s="393">
        <v>28.578380964426877</v>
      </c>
      <c r="J45" s="393" t="s">
        <v>310</v>
      </c>
    </row>
    <row r="46" spans="1:10" ht="14.25" thickBot="1">
      <c r="A46" s="503" t="s">
        <v>28</v>
      </c>
      <c r="B46" s="504"/>
      <c r="C46" s="504"/>
      <c r="D46" s="504"/>
      <c r="E46" s="504"/>
      <c r="F46" s="504"/>
      <c r="G46" s="505"/>
      <c r="J46" s="400"/>
    </row>
    <row r="47" spans="1:10" ht="13.5" thickBot="1">
      <c r="A47" s="484" t="s">
        <v>29</v>
      </c>
      <c r="B47" s="480" t="s">
        <v>42</v>
      </c>
      <c r="C47" s="480"/>
      <c r="D47" s="480"/>
      <c r="E47" s="480"/>
      <c r="F47" s="480"/>
      <c r="G47" s="481"/>
      <c r="J47" s="400"/>
    </row>
    <row r="48" spans="1:10" ht="13.5" thickBot="1">
      <c r="A48" s="506"/>
      <c r="B48" s="507" t="s">
        <v>30</v>
      </c>
      <c r="C48" s="507"/>
      <c r="D48" s="507"/>
      <c r="E48" s="507"/>
      <c r="F48" s="507"/>
      <c r="G48" s="483"/>
      <c r="J48" s="400"/>
    </row>
    <row r="49" spans="1:10" ht="12.75">
      <c r="A49" s="32" t="s">
        <v>58</v>
      </c>
      <c r="B49" s="33" t="s">
        <v>25</v>
      </c>
      <c r="C49" s="34">
        <v>4</v>
      </c>
      <c r="D49" s="35" t="s">
        <v>10</v>
      </c>
      <c r="E49" s="36">
        <v>25</v>
      </c>
      <c r="F49" s="37" t="s">
        <v>11</v>
      </c>
      <c r="G49" s="384">
        <v>42.532493181818175</v>
      </c>
      <c r="H49" s="393">
        <v>40.83119345454545</v>
      </c>
      <c r="I49" s="393">
        <v>39.555218659090905</v>
      </c>
      <c r="J49" s="393" t="s">
        <v>310</v>
      </c>
    </row>
    <row r="50" spans="1:10" ht="12.75">
      <c r="A50" s="38" t="s">
        <v>59</v>
      </c>
      <c r="B50" s="39" t="s">
        <v>25</v>
      </c>
      <c r="C50" s="40">
        <v>4</v>
      </c>
      <c r="D50" s="41" t="s">
        <v>18</v>
      </c>
      <c r="E50" s="42">
        <v>25</v>
      </c>
      <c r="F50" s="43" t="s">
        <v>11</v>
      </c>
      <c r="G50" s="385">
        <v>34.72810227272728</v>
      </c>
      <c r="H50" s="393">
        <v>33.338978181818185</v>
      </c>
      <c r="I50" s="393">
        <v>32.29713511363637</v>
      </c>
      <c r="J50" s="393" t="s">
        <v>310</v>
      </c>
    </row>
    <row r="51" spans="1:10" ht="12.75">
      <c r="A51" s="38" t="s">
        <v>44</v>
      </c>
      <c r="B51" s="39" t="s">
        <v>25</v>
      </c>
      <c r="C51" s="40">
        <v>3</v>
      </c>
      <c r="D51" s="41" t="s">
        <v>10</v>
      </c>
      <c r="E51" s="42">
        <v>23</v>
      </c>
      <c r="F51" s="43" t="s">
        <v>26</v>
      </c>
      <c r="G51" s="385">
        <v>37.59160780632412</v>
      </c>
      <c r="H51" s="393">
        <v>36.087943494071155</v>
      </c>
      <c r="I51" s="393">
        <v>34.96019525988143</v>
      </c>
      <c r="J51" s="393" t="s">
        <v>310</v>
      </c>
    </row>
    <row r="52" spans="1:10" ht="13.5" thickBot="1">
      <c r="A52" s="44" t="s">
        <v>31</v>
      </c>
      <c r="B52" s="45" t="s">
        <v>25</v>
      </c>
      <c r="C52" s="46">
        <v>3</v>
      </c>
      <c r="D52" s="47" t="s">
        <v>18</v>
      </c>
      <c r="E52" s="48">
        <v>23</v>
      </c>
      <c r="F52" s="49" t="s">
        <v>26</v>
      </c>
      <c r="G52" s="386">
        <v>30.53100553359684</v>
      </c>
      <c r="H52" s="394">
        <v>29.309765312252964</v>
      </c>
      <c r="I52" s="394">
        <v>28.393835146245063</v>
      </c>
      <c r="J52" s="393" t="s">
        <v>310</v>
      </c>
    </row>
    <row r="53" spans="1:10" ht="12.75">
      <c r="A53" s="50" t="s">
        <v>45</v>
      </c>
      <c r="B53" s="51" t="s">
        <v>25</v>
      </c>
      <c r="C53" s="52">
        <v>3.5</v>
      </c>
      <c r="D53" s="53" t="s">
        <v>18</v>
      </c>
      <c r="E53" s="54">
        <v>30</v>
      </c>
      <c r="F53" s="54" t="s">
        <v>11</v>
      </c>
      <c r="G53" s="388">
        <v>31.017921411483258</v>
      </c>
      <c r="H53" s="395">
        <v>29.777204555023925</v>
      </c>
      <c r="I53" s="396">
        <v>28.84666691267943</v>
      </c>
      <c r="J53" s="393" t="s">
        <v>310</v>
      </c>
    </row>
    <row r="54" spans="1:10" ht="13.5" thickBot="1">
      <c r="A54" s="55" t="s">
        <v>32</v>
      </c>
      <c r="B54" s="56" t="s">
        <v>25</v>
      </c>
      <c r="C54" s="57">
        <v>2.5</v>
      </c>
      <c r="D54" s="58" t="s">
        <v>18</v>
      </c>
      <c r="E54" s="59">
        <v>25</v>
      </c>
      <c r="F54" s="59" t="s">
        <v>26</v>
      </c>
      <c r="G54" s="389">
        <v>27.32015909090909</v>
      </c>
      <c r="H54" s="397">
        <v>26.227352727272727</v>
      </c>
      <c r="I54" s="398">
        <v>25.407747954545457</v>
      </c>
      <c r="J54" s="393" t="s">
        <v>310</v>
      </c>
    </row>
    <row r="55" spans="1:10" ht="14.25" thickBot="1">
      <c r="A55" s="503" t="s">
        <v>294</v>
      </c>
      <c r="B55" s="504"/>
      <c r="C55" s="504"/>
      <c r="D55" s="504"/>
      <c r="E55" s="504"/>
      <c r="F55" s="504"/>
      <c r="G55" s="505"/>
      <c r="J55" s="400"/>
    </row>
    <row r="56" spans="1:10" ht="13.5" thickBot="1">
      <c r="A56" s="484" t="s">
        <v>65</v>
      </c>
      <c r="B56" s="480" t="s">
        <v>42</v>
      </c>
      <c r="C56" s="480"/>
      <c r="D56" s="480"/>
      <c r="E56" s="480"/>
      <c r="F56" s="480"/>
      <c r="G56" s="481"/>
      <c r="J56" s="400"/>
    </row>
    <row r="57" spans="1:10" ht="13.5" thickBot="1">
      <c r="A57" s="506"/>
      <c r="B57" s="507" t="s">
        <v>295</v>
      </c>
      <c r="C57" s="507"/>
      <c r="D57" s="507"/>
      <c r="E57" s="507"/>
      <c r="F57" s="507"/>
      <c r="G57" s="483"/>
      <c r="J57" s="400"/>
    </row>
    <row r="58" spans="1:10" ht="12.75">
      <c r="A58" s="32" t="s">
        <v>296</v>
      </c>
      <c r="B58" s="33" t="s">
        <v>25</v>
      </c>
      <c r="C58" s="34">
        <v>4</v>
      </c>
      <c r="D58" s="35" t="s">
        <v>10</v>
      </c>
      <c r="E58" s="36">
        <v>25</v>
      </c>
      <c r="F58" s="37" t="s">
        <v>11</v>
      </c>
      <c r="G58" s="384">
        <v>48.6886568181818</v>
      </c>
      <c r="H58" s="393">
        <v>46.741110545454546</v>
      </c>
      <c r="I58" s="393">
        <v>45.2804508409091</v>
      </c>
      <c r="J58" s="393" t="s">
        <v>310</v>
      </c>
    </row>
    <row r="59" spans="1:10" ht="12.75">
      <c r="A59" s="38" t="s">
        <v>297</v>
      </c>
      <c r="B59" s="39" t="s">
        <v>25</v>
      </c>
      <c r="C59" s="40">
        <v>4</v>
      </c>
      <c r="D59" s="41" t="s">
        <v>18</v>
      </c>
      <c r="E59" s="42">
        <v>25</v>
      </c>
      <c r="F59" s="43" t="s">
        <v>11</v>
      </c>
      <c r="G59" s="385">
        <v>39.09868636363637</v>
      </c>
      <c r="H59" s="393">
        <v>37.53473890909091</v>
      </c>
      <c r="I59" s="393">
        <v>36.36177831818183</v>
      </c>
      <c r="J59" s="393" t="s">
        <v>310</v>
      </c>
    </row>
    <row r="60" spans="1:10" ht="12.75">
      <c r="A60" s="38" t="s">
        <v>298</v>
      </c>
      <c r="B60" s="39" t="s">
        <v>25</v>
      </c>
      <c r="C60" s="40">
        <v>2.5</v>
      </c>
      <c r="D60" s="41" t="s">
        <v>10</v>
      </c>
      <c r="E60" s="42">
        <v>23</v>
      </c>
      <c r="F60" s="43" t="s">
        <v>26</v>
      </c>
      <c r="G60" s="385">
        <v>43.065530533596835</v>
      </c>
      <c r="H60" s="393">
        <v>41.342909312252964</v>
      </c>
      <c r="I60" s="393">
        <v>40.05094339624506</v>
      </c>
      <c r="J60" s="393" t="s">
        <v>310</v>
      </c>
    </row>
    <row r="61" spans="1:10" ht="13.5" thickBot="1">
      <c r="A61" s="44" t="s">
        <v>299</v>
      </c>
      <c r="B61" s="45" t="s">
        <v>25</v>
      </c>
      <c r="C61" s="46">
        <v>2.5</v>
      </c>
      <c r="D61" s="47" t="s">
        <v>18</v>
      </c>
      <c r="E61" s="48">
        <v>23</v>
      </c>
      <c r="F61" s="49" t="s">
        <v>26</v>
      </c>
      <c r="G61" s="386">
        <v>35.27052826086957</v>
      </c>
      <c r="H61" s="393">
        <v>33.859707130434785</v>
      </c>
      <c r="I61" s="393">
        <v>32.8015912826087</v>
      </c>
      <c r="J61" s="393" t="s">
        <v>310</v>
      </c>
    </row>
    <row r="62" spans="1:10" ht="14.25" thickBot="1">
      <c r="A62" s="503" t="s">
        <v>21</v>
      </c>
      <c r="B62" s="504"/>
      <c r="C62" s="504"/>
      <c r="D62" s="504"/>
      <c r="E62" s="504"/>
      <c r="F62" s="504"/>
      <c r="G62" s="505"/>
      <c r="J62" s="400"/>
    </row>
    <row r="63" spans="1:10" ht="13.5" thickBot="1">
      <c r="A63" s="484" t="s">
        <v>65</v>
      </c>
      <c r="B63" s="480" t="s">
        <v>42</v>
      </c>
      <c r="C63" s="480"/>
      <c r="D63" s="480"/>
      <c r="E63" s="480"/>
      <c r="F63" s="480"/>
      <c r="G63" s="481"/>
      <c r="J63" s="400"/>
    </row>
    <row r="64" spans="1:10" ht="13.5" thickBot="1">
      <c r="A64" s="506"/>
      <c r="B64" s="507" t="s">
        <v>66</v>
      </c>
      <c r="C64" s="507"/>
      <c r="D64" s="507"/>
      <c r="E64" s="507"/>
      <c r="F64" s="507"/>
      <c r="G64" s="483"/>
      <c r="J64" s="400"/>
    </row>
    <row r="65" spans="1:10" ht="12.75">
      <c r="A65" s="32" t="s">
        <v>62</v>
      </c>
      <c r="B65" s="33" t="s">
        <v>25</v>
      </c>
      <c r="C65" s="34">
        <v>4</v>
      </c>
      <c r="D65" s="35" t="s">
        <v>10</v>
      </c>
      <c r="E65" s="36">
        <v>25</v>
      </c>
      <c r="F65" s="37" t="s">
        <v>11</v>
      </c>
      <c r="G65" s="384">
        <v>43.73945454545454</v>
      </c>
      <c r="H65" s="393">
        <v>41.98987636363636</v>
      </c>
      <c r="I65" s="393">
        <v>40.67769272727273</v>
      </c>
      <c r="J65" s="393" t="s">
        <v>310</v>
      </c>
    </row>
    <row r="66" spans="1:10" ht="12.75">
      <c r="A66" s="38" t="s">
        <v>300</v>
      </c>
      <c r="B66" s="39" t="s">
        <v>25</v>
      </c>
      <c r="C66" s="40">
        <v>4</v>
      </c>
      <c r="D66" s="41" t="s">
        <v>18</v>
      </c>
      <c r="E66" s="42">
        <v>25</v>
      </c>
      <c r="F66" s="43" t="s">
        <v>11</v>
      </c>
      <c r="G66" s="385">
        <v>36.04077272727273</v>
      </c>
      <c r="H66" s="393">
        <v>34.59914181818182</v>
      </c>
      <c r="I66" s="393">
        <v>33.51791863636364</v>
      </c>
      <c r="J66" s="393" t="s">
        <v>310</v>
      </c>
    </row>
    <row r="67" spans="1:10" ht="12.75">
      <c r="A67" s="38" t="s">
        <v>63</v>
      </c>
      <c r="B67" s="39" t="s">
        <v>25</v>
      </c>
      <c r="C67" s="40">
        <v>2.5</v>
      </c>
      <c r="D67" s="41" t="s">
        <v>10</v>
      </c>
      <c r="E67" s="42">
        <v>23</v>
      </c>
      <c r="F67" s="43" t="s">
        <v>26</v>
      </c>
      <c r="G67" s="385">
        <v>34.580637351778655</v>
      </c>
      <c r="H67" s="393">
        <v>33.19741185770751</v>
      </c>
      <c r="I67" s="393">
        <v>32.15999273715415</v>
      </c>
      <c r="J67" s="393" t="s">
        <v>310</v>
      </c>
    </row>
    <row r="68" spans="1:10" ht="13.5" thickBot="1">
      <c r="A68" s="44" t="s">
        <v>64</v>
      </c>
      <c r="B68" s="45" t="s">
        <v>25</v>
      </c>
      <c r="C68" s="46">
        <v>2.5</v>
      </c>
      <c r="D68" s="47" t="s">
        <v>18</v>
      </c>
      <c r="E68" s="48">
        <v>23</v>
      </c>
      <c r="F68" s="49" t="s">
        <v>26</v>
      </c>
      <c r="G68" s="386">
        <v>28.613637351778653</v>
      </c>
      <c r="H68" s="393">
        <v>27.469091857707507</v>
      </c>
      <c r="I68" s="393">
        <v>26.61068273715415</v>
      </c>
      <c r="J68" s="393" t="s">
        <v>310</v>
      </c>
    </row>
    <row r="69" spans="1:10" ht="14.25" thickBot="1">
      <c r="A69" s="503" t="s">
        <v>21</v>
      </c>
      <c r="B69" s="504"/>
      <c r="C69" s="504"/>
      <c r="D69" s="504"/>
      <c r="E69" s="504"/>
      <c r="F69" s="504"/>
      <c r="G69" s="505"/>
      <c r="J69" s="400"/>
    </row>
    <row r="70" spans="1:10" ht="13.5" thickBot="1">
      <c r="A70" s="484" t="s">
        <v>73</v>
      </c>
      <c r="B70" s="480" t="s">
        <v>42</v>
      </c>
      <c r="C70" s="480"/>
      <c r="D70" s="480"/>
      <c r="E70" s="480"/>
      <c r="F70" s="480"/>
      <c r="G70" s="481"/>
      <c r="J70" s="400"/>
    </row>
    <row r="71" spans="1:10" ht="13.5" thickBot="1">
      <c r="A71" s="506"/>
      <c r="B71" s="507" t="s">
        <v>301</v>
      </c>
      <c r="C71" s="507"/>
      <c r="D71" s="507"/>
      <c r="E71" s="507"/>
      <c r="F71" s="507"/>
      <c r="G71" s="483"/>
      <c r="J71" s="400"/>
    </row>
    <row r="72" spans="1:10" ht="12.75">
      <c r="A72" s="32" t="s">
        <v>74</v>
      </c>
      <c r="B72" s="33" t="s">
        <v>25</v>
      </c>
      <c r="C72" s="34">
        <v>4</v>
      </c>
      <c r="D72" s="35" t="s">
        <v>10</v>
      </c>
      <c r="E72" s="36">
        <v>30</v>
      </c>
      <c r="F72" s="37" t="s">
        <v>72</v>
      </c>
      <c r="G72" s="384">
        <v>45.39831540404041</v>
      </c>
      <c r="H72" s="393">
        <v>43.58238278787879</v>
      </c>
      <c r="I72" s="393">
        <v>42.22043332575758</v>
      </c>
      <c r="J72" s="393" t="s">
        <v>310</v>
      </c>
    </row>
    <row r="73" spans="1:10" ht="12.75">
      <c r="A73" s="38" t="s">
        <v>75</v>
      </c>
      <c r="B73" s="39" t="s">
        <v>25</v>
      </c>
      <c r="C73" s="40">
        <v>4</v>
      </c>
      <c r="D73" s="41" t="s">
        <v>18</v>
      </c>
      <c r="E73" s="42">
        <v>30</v>
      </c>
      <c r="F73" s="43" t="s">
        <v>72</v>
      </c>
      <c r="G73" s="385">
        <v>36.88629949494949</v>
      </c>
      <c r="H73" s="393">
        <v>35.41084751515151</v>
      </c>
      <c r="I73" s="393">
        <v>34.30425853030303</v>
      </c>
      <c r="J73" s="393" t="s">
        <v>310</v>
      </c>
    </row>
    <row r="74" spans="1:10" ht="12.75">
      <c r="A74" s="38" t="s">
        <v>76</v>
      </c>
      <c r="B74" s="39" t="s">
        <v>25</v>
      </c>
      <c r="C74" s="40">
        <v>2.5</v>
      </c>
      <c r="D74" s="41" t="s">
        <v>10</v>
      </c>
      <c r="E74" s="42">
        <v>42</v>
      </c>
      <c r="F74" s="43" t="s">
        <v>72</v>
      </c>
      <c r="G74" s="385">
        <v>36.74892269119769</v>
      </c>
      <c r="H74" s="393">
        <v>35.27896578354978</v>
      </c>
      <c r="I74" s="393">
        <v>34.17649810281385</v>
      </c>
      <c r="J74" s="393" t="s">
        <v>310</v>
      </c>
    </row>
    <row r="75" spans="1:10" ht="13.5" thickBot="1">
      <c r="A75" s="44" t="s">
        <v>77</v>
      </c>
      <c r="B75" s="45" t="s">
        <v>25</v>
      </c>
      <c r="C75" s="46">
        <v>2.5</v>
      </c>
      <c r="D75" s="47" t="s">
        <v>18</v>
      </c>
      <c r="E75" s="48">
        <v>42</v>
      </c>
      <c r="F75" s="49" t="s">
        <v>72</v>
      </c>
      <c r="G75" s="386">
        <v>29.819065873015877</v>
      </c>
      <c r="H75" s="393">
        <v>28.62630323809524</v>
      </c>
      <c r="I75" s="393">
        <v>27.731731261904766</v>
      </c>
      <c r="J75" s="393" t="s">
        <v>310</v>
      </c>
    </row>
    <row r="76" spans="1:10" ht="14.25" thickBot="1">
      <c r="A76" s="503" t="s">
        <v>21</v>
      </c>
      <c r="B76" s="504"/>
      <c r="C76" s="504"/>
      <c r="D76" s="504"/>
      <c r="E76" s="504"/>
      <c r="F76" s="504"/>
      <c r="G76" s="505"/>
      <c r="J76" s="400"/>
    </row>
    <row r="77" spans="1:10" ht="13.5" thickBot="1">
      <c r="A77" s="484" t="s">
        <v>67</v>
      </c>
      <c r="B77" s="480" t="s">
        <v>42</v>
      </c>
      <c r="C77" s="480"/>
      <c r="D77" s="480"/>
      <c r="E77" s="480"/>
      <c r="F77" s="480"/>
      <c r="G77" s="481"/>
      <c r="J77" s="400"/>
    </row>
    <row r="78" spans="1:10" ht="13.5" thickBot="1">
      <c r="A78" s="506"/>
      <c r="B78" s="507" t="s">
        <v>66</v>
      </c>
      <c r="C78" s="507"/>
      <c r="D78" s="507"/>
      <c r="E78" s="507"/>
      <c r="F78" s="507"/>
      <c r="G78" s="483"/>
      <c r="J78" s="400"/>
    </row>
    <row r="79" spans="1:10" ht="12.75">
      <c r="A79" s="32" t="s">
        <v>68</v>
      </c>
      <c r="B79" s="33" t="s">
        <v>25</v>
      </c>
      <c r="C79" s="34">
        <v>3.5</v>
      </c>
      <c r="D79" s="35" t="s">
        <v>10</v>
      </c>
      <c r="E79" s="36">
        <v>30</v>
      </c>
      <c r="F79" s="37" t="s">
        <v>72</v>
      </c>
      <c r="G79" s="384">
        <v>40.88388813131314</v>
      </c>
      <c r="H79" s="393">
        <v>39.248532606060614</v>
      </c>
      <c r="I79" s="393">
        <v>38.02201596212122</v>
      </c>
      <c r="J79" s="393" t="s">
        <v>310</v>
      </c>
    </row>
    <row r="80" spans="1:10" ht="12.75">
      <c r="A80" s="38" t="s">
        <v>69</v>
      </c>
      <c r="B80" s="39" t="s">
        <v>25</v>
      </c>
      <c r="C80" s="40">
        <v>3.5</v>
      </c>
      <c r="D80" s="41" t="s">
        <v>18</v>
      </c>
      <c r="E80" s="42">
        <v>30</v>
      </c>
      <c r="F80" s="43" t="s">
        <v>72</v>
      </c>
      <c r="G80" s="385">
        <v>30.28759494949495</v>
      </c>
      <c r="H80" s="393">
        <v>29.07609115151515</v>
      </c>
      <c r="I80" s="393">
        <v>28.167463303030303</v>
      </c>
      <c r="J80" s="393" t="s">
        <v>310</v>
      </c>
    </row>
    <row r="81" spans="1:10" ht="12.75">
      <c r="A81" s="38" t="s">
        <v>70</v>
      </c>
      <c r="B81" s="39" t="s">
        <v>25</v>
      </c>
      <c r="C81" s="40">
        <v>2</v>
      </c>
      <c r="D81" s="41" t="s">
        <v>10</v>
      </c>
      <c r="E81" s="42">
        <v>42</v>
      </c>
      <c r="F81" s="43" t="s">
        <v>72</v>
      </c>
      <c r="G81" s="385">
        <v>32.23182950937951</v>
      </c>
      <c r="H81" s="393">
        <v>30.942556329004326</v>
      </c>
      <c r="I81" s="393">
        <v>29.975601443722944</v>
      </c>
      <c r="J81" s="393" t="s">
        <v>310</v>
      </c>
    </row>
    <row r="82" spans="1:10" ht="13.5" thickBot="1">
      <c r="A82" s="44" t="s">
        <v>71</v>
      </c>
      <c r="B82" s="45" t="s">
        <v>25</v>
      </c>
      <c r="C82" s="46">
        <v>2</v>
      </c>
      <c r="D82" s="47" t="s">
        <v>18</v>
      </c>
      <c r="E82" s="48">
        <v>42</v>
      </c>
      <c r="F82" s="49" t="s">
        <v>72</v>
      </c>
      <c r="G82" s="386">
        <v>24.51367496392497</v>
      </c>
      <c r="H82" s="393">
        <v>23.53312796536797</v>
      </c>
      <c r="I82" s="393">
        <v>22.797717716450222</v>
      </c>
      <c r="J82" s="393" t="s">
        <v>310</v>
      </c>
    </row>
    <row r="83" spans="1:10" ht="13.5" thickBot="1">
      <c r="A83" s="401"/>
      <c r="B83" s="402"/>
      <c r="C83" s="402"/>
      <c r="D83" s="403"/>
      <c r="E83" s="404"/>
      <c r="F83" s="404"/>
      <c r="G83" s="405"/>
      <c r="H83" s="406"/>
      <c r="I83" s="406"/>
      <c r="J83" s="406"/>
    </row>
    <row r="84" spans="1:10" ht="15" thickBot="1">
      <c r="A84" s="399" t="s">
        <v>311</v>
      </c>
      <c r="B84" s="407"/>
      <c r="C84" s="407"/>
      <c r="D84" s="407"/>
      <c r="E84" s="407"/>
      <c r="F84" s="407"/>
      <c r="G84" s="407"/>
      <c r="H84" s="408"/>
      <c r="I84" s="408"/>
      <c r="J84" s="408"/>
    </row>
    <row r="85" spans="1:10" ht="12.75">
      <c r="A85" s="409" t="s">
        <v>312</v>
      </c>
      <c r="B85" s="39" t="s">
        <v>25</v>
      </c>
      <c r="C85" s="410" t="s">
        <v>313</v>
      </c>
      <c r="D85" s="41" t="s">
        <v>18</v>
      </c>
      <c r="E85" s="411">
        <v>28</v>
      </c>
      <c r="F85" s="37" t="s">
        <v>11</v>
      </c>
      <c r="G85" s="417">
        <v>27</v>
      </c>
      <c r="H85" s="415">
        <v>25.55</v>
      </c>
      <c r="I85" s="415">
        <v>24.55</v>
      </c>
      <c r="J85" s="393" t="s">
        <v>310</v>
      </c>
    </row>
    <row r="86" spans="1:10" ht="13.5" thickBot="1">
      <c r="A86" s="412" t="s">
        <v>314</v>
      </c>
      <c r="B86" s="45" t="s">
        <v>25</v>
      </c>
      <c r="C86" s="413" t="s">
        <v>315</v>
      </c>
      <c r="D86" s="41" t="s">
        <v>18</v>
      </c>
      <c r="E86" s="414">
        <v>42</v>
      </c>
      <c r="F86" s="43" t="s">
        <v>11</v>
      </c>
      <c r="G86" s="418">
        <v>24.5</v>
      </c>
      <c r="H86" s="416">
        <v>22.5</v>
      </c>
      <c r="I86" s="416">
        <v>22.5</v>
      </c>
      <c r="J86" s="393" t="s">
        <v>310</v>
      </c>
    </row>
    <row r="87" spans="1:7" s="22" customFormat="1" ht="12.75">
      <c r="A87" s="23"/>
      <c r="B87" s="20"/>
      <c r="C87" s="20"/>
      <c r="D87" s="21"/>
      <c r="E87" s="21"/>
      <c r="F87" s="21"/>
      <c r="G87" s="21"/>
    </row>
    <row r="88" spans="1:7" s="22" customFormat="1" ht="12.75">
      <c r="A88" s="23"/>
      <c r="B88" s="20"/>
      <c r="C88" s="20"/>
      <c r="D88" s="21"/>
      <c r="E88" s="21"/>
      <c r="F88" s="21"/>
      <c r="G88" s="21"/>
    </row>
    <row r="89" spans="1:7" s="22" customFormat="1" ht="12.75">
      <c r="A89" s="23"/>
      <c r="B89" s="20"/>
      <c r="C89" s="20"/>
      <c r="D89" s="21"/>
      <c r="E89" s="21"/>
      <c r="F89" s="21"/>
      <c r="G89" s="21"/>
    </row>
    <row r="90" spans="1:7" s="22" customFormat="1" ht="12.75">
      <c r="A90" s="23"/>
      <c r="B90" s="20"/>
      <c r="C90" s="20"/>
      <c r="D90" s="21"/>
      <c r="E90" s="21"/>
      <c r="F90" s="21"/>
      <c r="G90" s="21"/>
    </row>
    <row r="91" s="23" customFormat="1" ht="12.75"/>
    <row r="92" spans="1:7" ht="12.75">
      <c r="A92" s="10"/>
      <c r="D92" s="10"/>
      <c r="E92" s="10"/>
      <c r="F92" s="10"/>
      <c r="G92" s="12"/>
    </row>
    <row r="93" spans="1:7" ht="12.75">
      <c r="A93" s="10"/>
      <c r="D93" s="10"/>
      <c r="E93" s="10"/>
      <c r="F93" s="10"/>
      <c r="G93" s="12"/>
    </row>
    <row r="94" spans="1:7" s="17" customFormat="1" ht="12.75">
      <c r="A94" s="14"/>
      <c r="B94" s="15"/>
      <c r="C94" s="15"/>
      <c r="D94" s="14"/>
      <c r="E94" s="14"/>
      <c r="F94" s="14"/>
      <c r="G94" s="16"/>
    </row>
    <row r="95" spans="1:7" ht="12.75">
      <c r="A95" s="10"/>
      <c r="D95" s="10"/>
      <c r="E95" s="10"/>
      <c r="F95" s="10"/>
      <c r="G95" s="12"/>
    </row>
    <row r="96" spans="1:7" ht="12.75">
      <c r="A96" s="10"/>
      <c r="D96" s="10"/>
      <c r="E96" s="10"/>
      <c r="F96" s="10"/>
      <c r="G96" s="12"/>
    </row>
    <row r="97" spans="1:7" ht="12.75">
      <c r="A97" s="10"/>
      <c r="D97" s="10"/>
      <c r="E97" s="10"/>
      <c r="F97" s="10"/>
      <c r="G97" s="12"/>
    </row>
    <row r="98" spans="1:7" ht="12.75">
      <c r="A98" s="10"/>
      <c r="D98" s="10"/>
      <c r="E98" s="10"/>
      <c r="F98" s="10"/>
      <c r="G98" s="12"/>
    </row>
    <row r="99" spans="1:7" ht="12.75">
      <c r="A99" s="10"/>
      <c r="D99" s="10"/>
      <c r="E99" s="10"/>
      <c r="F99" s="10"/>
      <c r="G99" s="12"/>
    </row>
    <row r="100" spans="1:7" ht="12.75">
      <c r="A100" s="10"/>
      <c r="D100" s="10"/>
      <c r="E100" s="10"/>
      <c r="F100" s="10"/>
      <c r="G100" s="12"/>
    </row>
    <row r="101" spans="1:7" ht="12.75">
      <c r="A101" s="10"/>
      <c r="D101" s="10"/>
      <c r="E101" s="10"/>
      <c r="F101" s="10"/>
      <c r="G101" s="12"/>
    </row>
    <row r="102" spans="1:7" ht="12.75">
      <c r="A102" s="10"/>
      <c r="D102" s="10"/>
      <c r="E102" s="10"/>
      <c r="F102" s="10"/>
      <c r="G102" s="12"/>
    </row>
    <row r="103" spans="1:7" ht="12.75">
      <c r="A103" s="10"/>
      <c r="D103" s="10"/>
      <c r="E103" s="10"/>
      <c r="F103" s="10"/>
      <c r="G103" s="12"/>
    </row>
    <row r="104" spans="1:7" ht="12.75">
      <c r="A104" s="10"/>
      <c r="D104" s="10"/>
      <c r="E104" s="10"/>
      <c r="F104" s="10"/>
      <c r="G104" s="12"/>
    </row>
    <row r="105" spans="1:7" ht="12.75">
      <c r="A105" s="10"/>
      <c r="D105" s="10"/>
      <c r="E105" s="10"/>
      <c r="F105" s="10"/>
      <c r="G105" s="12"/>
    </row>
    <row r="106" spans="1:7" ht="12.75">
      <c r="A106" s="10"/>
      <c r="D106" s="10"/>
      <c r="E106" s="10"/>
      <c r="F106" s="10"/>
      <c r="G106" s="12"/>
    </row>
    <row r="107" spans="1:7" ht="12.75">
      <c r="A107" s="10"/>
      <c r="D107" s="10"/>
      <c r="E107" s="10"/>
      <c r="F107" s="10"/>
      <c r="G107" s="12"/>
    </row>
    <row r="108" spans="1:7" ht="12.75">
      <c r="A108" s="10"/>
      <c r="D108" s="10"/>
      <c r="E108" s="10"/>
      <c r="F108" s="10"/>
      <c r="G108" s="12"/>
    </row>
    <row r="109" spans="1:7" ht="12.75">
      <c r="A109" s="10"/>
      <c r="D109" s="10"/>
      <c r="E109" s="10"/>
      <c r="F109" s="10"/>
      <c r="G109" s="12"/>
    </row>
    <row r="110" spans="1:7" ht="12.75">
      <c r="A110" s="10"/>
      <c r="D110" s="10"/>
      <c r="E110" s="10"/>
      <c r="F110" s="10"/>
      <c r="G110" s="12"/>
    </row>
    <row r="111" spans="1:7" ht="12.75">
      <c r="A111" s="10"/>
      <c r="D111" s="10"/>
      <c r="E111" s="10"/>
      <c r="F111" s="10"/>
      <c r="G111" s="12"/>
    </row>
    <row r="112" spans="1:7" ht="12.75">
      <c r="A112" s="10"/>
      <c r="D112" s="10"/>
      <c r="E112" s="10"/>
      <c r="F112" s="10"/>
      <c r="G112" s="12"/>
    </row>
    <row r="113" spans="1:7" ht="12.75">
      <c r="A113" s="10"/>
      <c r="D113" s="10"/>
      <c r="E113" s="10"/>
      <c r="F113" s="10"/>
      <c r="G113" s="12"/>
    </row>
    <row r="114" spans="1:7" ht="12.75">
      <c r="A114" s="10"/>
      <c r="D114" s="10"/>
      <c r="E114" s="10"/>
      <c r="F114" s="10"/>
      <c r="G114" s="12"/>
    </row>
    <row r="115" spans="1:7" ht="12.75">
      <c r="A115" s="10"/>
      <c r="D115" s="10"/>
      <c r="E115" s="10"/>
      <c r="F115" s="10"/>
      <c r="G115" s="12"/>
    </row>
    <row r="116" spans="1:7" ht="12.75">
      <c r="A116" s="10"/>
      <c r="D116" s="10"/>
      <c r="E116" s="10"/>
      <c r="F116" s="10"/>
      <c r="G116" s="12"/>
    </row>
    <row r="117" spans="1:7" ht="12.75">
      <c r="A117" s="10"/>
      <c r="D117" s="10"/>
      <c r="E117" s="10"/>
      <c r="F117" s="10"/>
      <c r="G117" s="12"/>
    </row>
    <row r="118" spans="1:7" ht="12.75">
      <c r="A118" s="10"/>
      <c r="D118" s="10"/>
      <c r="E118" s="10"/>
      <c r="F118" s="10"/>
      <c r="G118" s="12"/>
    </row>
    <row r="119" spans="1:7" ht="12.75">
      <c r="A119" s="10"/>
      <c r="D119" s="10"/>
      <c r="E119" s="10"/>
      <c r="F119" s="10"/>
      <c r="G119" s="12"/>
    </row>
    <row r="120" spans="1:7" ht="12.75">
      <c r="A120" s="10"/>
      <c r="D120" s="10"/>
      <c r="E120" s="10"/>
      <c r="F120" s="10"/>
      <c r="G120" s="12"/>
    </row>
    <row r="121" spans="1:7" ht="12.75">
      <c r="A121" s="10"/>
      <c r="D121" s="10"/>
      <c r="E121" s="10"/>
      <c r="F121" s="10"/>
      <c r="G121" s="12"/>
    </row>
    <row r="122" spans="1:7" ht="12.75">
      <c r="A122" s="10"/>
      <c r="D122" s="10"/>
      <c r="E122" s="10"/>
      <c r="F122" s="10"/>
      <c r="G122" s="12"/>
    </row>
    <row r="123" spans="1:7" ht="12.75">
      <c r="A123" s="10"/>
      <c r="D123" s="10"/>
      <c r="E123" s="10"/>
      <c r="F123" s="10"/>
      <c r="G123" s="12"/>
    </row>
    <row r="124" spans="1:7" ht="12.75">
      <c r="A124" s="10"/>
      <c r="D124" s="10"/>
      <c r="E124" s="10"/>
      <c r="F124" s="10"/>
      <c r="G124" s="12"/>
    </row>
    <row r="125" spans="1:7" ht="12.75">
      <c r="A125" s="10"/>
      <c r="D125" s="10"/>
      <c r="E125" s="10"/>
      <c r="F125" s="10"/>
      <c r="G125" s="12"/>
    </row>
    <row r="126" spans="1:7" ht="12.75">
      <c r="A126" s="10"/>
      <c r="D126" s="10"/>
      <c r="E126" s="10"/>
      <c r="F126" s="10"/>
      <c r="G126" s="12"/>
    </row>
    <row r="127" spans="1:7" ht="12.75">
      <c r="A127" s="10"/>
      <c r="D127" s="10"/>
      <c r="E127" s="10"/>
      <c r="F127" s="10"/>
      <c r="G127" s="12"/>
    </row>
    <row r="128" spans="1:7" ht="12.75">
      <c r="A128" s="10"/>
      <c r="D128" s="10"/>
      <c r="E128" s="10"/>
      <c r="F128" s="10"/>
      <c r="G128" s="12"/>
    </row>
  </sheetData>
  <sheetProtection/>
  <mergeCells count="42">
    <mergeCell ref="A77:A78"/>
    <mergeCell ref="B77:G77"/>
    <mergeCell ref="B78:G78"/>
    <mergeCell ref="B57:G57"/>
    <mergeCell ref="A62:G62"/>
    <mergeCell ref="A63:A64"/>
    <mergeCell ref="B63:G63"/>
    <mergeCell ref="B64:G64"/>
    <mergeCell ref="A76:G76"/>
    <mergeCell ref="B71:G71"/>
    <mergeCell ref="B70:G70"/>
    <mergeCell ref="A34:A35"/>
    <mergeCell ref="B34:G34"/>
    <mergeCell ref="B35:G35"/>
    <mergeCell ref="A46:G46"/>
    <mergeCell ref="A69:G69"/>
    <mergeCell ref="A70:A71"/>
    <mergeCell ref="A55:G55"/>
    <mergeCell ref="A56:A57"/>
    <mergeCell ref="A40:A41"/>
    <mergeCell ref="B40:G40"/>
    <mergeCell ref="B41:G41"/>
    <mergeCell ref="A33:G33"/>
    <mergeCell ref="B56:G56"/>
    <mergeCell ref="A47:A48"/>
    <mergeCell ref="B47:G47"/>
    <mergeCell ref="B48:G48"/>
    <mergeCell ref="J11:J14"/>
    <mergeCell ref="A18:G18"/>
    <mergeCell ref="H11:H14"/>
    <mergeCell ref="I11:I14"/>
    <mergeCell ref="A19:A20"/>
    <mergeCell ref="B19:G19"/>
    <mergeCell ref="B20:G20"/>
    <mergeCell ref="A9:G9"/>
    <mergeCell ref="A12:G12"/>
    <mergeCell ref="A13:A14"/>
    <mergeCell ref="B13:G13"/>
    <mergeCell ref="B14:G14"/>
    <mergeCell ref="A25:A26"/>
    <mergeCell ref="B25:G25"/>
    <mergeCell ref="B26:G26"/>
  </mergeCells>
  <printOptions/>
  <pageMargins left="0.7874015748031497" right="0.1968503937007874" top="0.7874015748031497" bottom="0.3937007874015748" header="0.3937007874015748" footer="0.3937007874015748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view="pageBreakPreview" zoomScale="55" zoomScaleNormal="75" zoomScaleSheetLayoutView="55" zoomScalePageLayoutView="0" workbookViewId="0" topLeftCell="A40">
      <selection activeCell="B82" sqref="B82"/>
    </sheetView>
  </sheetViews>
  <sheetFormatPr defaultColWidth="9.140625" defaultRowHeight="12.75"/>
  <cols>
    <col min="1" max="1" width="78.57421875" style="99" customWidth="1"/>
    <col min="2" max="2" width="116.8515625" style="99" customWidth="1"/>
    <col min="3" max="3" width="16.421875" style="99" customWidth="1"/>
    <col min="4" max="4" width="34.7109375" style="98" customWidth="1"/>
    <col min="5" max="16384" width="9.140625" style="99" customWidth="1"/>
  </cols>
  <sheetData>
    <row r="1" spans="2:4" s="92" customFormat="1" ht="26.25">
      <c r="B1" s="93" t="s">
        <v>305</v>
      </c>
      <c r="D1" s="94"/>
    </row>
    <row r="2" spans="2:4" s="92" customFormat="1" ht="26.25">
      <c r="B2" s="93" t="s">
        <v>78</v>
      </c>
      <c r="D2" s="94"/>
    </row>
    <row r="3" spans="2:4" s="92" customFormat="1" ht="26.25">
      <c r="B3" s="93" t="s">
        <v>304</v>
      </c>
      <c r="D3" s="94"/>
    </row>
    <row r="4" spans="1:4" s="92" customFormat="1" ht="26.25">
      <c r="A4" s="95"/>
      <c r="B4" s="93" t="s">
        <v>79</v>
      </c>
      <c r="C4" s="95"/>
      <c r="D4" s="94"/>
    </row>
    <row r="5" spans="1:3" ht="26.25">
      <c r="A5" s="96"/>
      <c r="B5" s="343" t="s">
        <v>303</v>
      </c>
      <c r="C5" s="96"/>
    </row>
    <row r="6" spans="1:3" ht="20.25">
      <c r="A6" s="96"/>
      <c r="B6" s="97"/>
      <c r="C6" s="96"/>
    </row>
    <row r="7" spans="1:3" ht="20.25">
      <c r="A7" s="96"/>
      <c r="B7" s="97"/>
      <c r="C7" s="96"/>
    </row>
    <row r="8" spans="1:4" s="102" customFormat="1" ht="45">
      <c r="A8" s="561" t="s">
        <v>80</v>
      </c>
      <c r="B8" s="562"/>
      <c r="C8" s="562"/>
      <c r="D8" s="563"/>
    </row>
    <row r="9" spans="1:4" s="104" customFormat="1" ht="45">
      <c r="A9" s="103"/>
      <c r="B9" s="100"/>
      <c r="C9" s="100"/>
      <c r="D9" s="101"/>
    </row>
    <row r="10" spans="1:4" s="104" customFormat="1" ht="45">
      <c r="A10" s="103"/>
      <c r="B10" s="100"/>
      <c r="C10" s="100"/>
      <c r="D10" s="101"/>
    </row>
    <row r="11" spans="1:4" s="104" customFormat="1" ht="45" thickBot="1">
      <c r="A11" s="105">
        <v>42461</v>
      </c>
      <c r="B11" s="100"/>
      <c r="C11" s="100"/>
      <c r="D11" s="101"/>
    </row>
    <row r="12" spans="1:4" s="108" customFormat="1" ht="82.5" customHeight="1" thickBot="1">
      <c r="A12" s="106" t="s">
        <v>81</v>
      </c>
      <c r="B12" s="107" t="s">
        <v>82</v>
      </c>
      <c r="C12" s="106" t="s">
        <v>83</v>
      </c>
      <c r="D12" s="106" t="s">
        <v>84</v>
      </c>
    </row>
    <row r="13" spans="1:4" s="112" customFormat="1" ht="26.25">
      <c r="A13" s="109" t="s">
        <v>85</v>
      </c>
      <c r="B13" s="110" t="s">
        <v>86</v>
      </c>
      <c r="C13" s="111" t="s">
        <v>87</v>
      </c>
      <c r="D13" s="344">
        <v>330</v>
      </c>
    </row>
    <row r="14" spans="1:4" s="112" customFormat="1" ht="40.5">
      <c r="A14" s="113" t="s">
        <v>88</v>
      </c>
      <c r="B14" s="114" t="s">
        <v>89</v>
      </c>
      <c r="C14" s="115" t="s">
        <v>90</v>
      </c>
      <c r="D14" s="345">
        <v>866.21</v>
      </c>
    </row>
    <row r="15" spans="1:4" s="112" customFormat="1" ht="40.5">
      <c r="A15" s="113" t="s">
        <v>91</v>
      </c>
      <c r="B15" s="114" t="s">
        <v>92</v>
      </c>
      <c r="C15" s="115" t="s">
        <v>90</v>
      </c>
      <c r="D15" s="345">
        <f>870.27</f>
        <v>870.27</v>
      </c>
    </row>
    <row r="16" spans="1:4" s="112" customFormat="1" ht="40.5">
      <c r="A16" s="113" t="s">
        <v>91</v>
      </c>
      <c r="B16" s="114" t="s">
        <v>93</v>
      </c>
      <c r="C16" s="115" t="s">
        <v>90</v>
      </c>
      <c r="D16" s="345">
        <v>518.81</v>
      </c>
    </row>
    <row r="17" spans="1:4" s="112" customFormat="1" ht="40.5">
      <c r="A17" s="113" t="s">
        <v>94</v>
      </c>
      <c r="B17" s="114" t="s">
        <v>92</v>
      </c>
      <c r="C17" s="115" t="s">
        <v>90</v>
      </c>
      <c r="D17" s="345">
        <v>1320.62</v>
      </c>
    </row>
    <row r="18" spans="1:4" s="112" customFormat="1" ht="33" customHeight="1">
      <c r="A18" s="113" t="s">
        <v>95</v>
      </c>
      <c r="B18" s="114" t="s">
        <v>92</v>
      </c>
      <c r="C18" s="115" t="s">
        <v>90</v>
      </c>
      <c r="D18" s="345">
        <v>624.81</v>
      </c>
    </row>
    <row r="19" spans="1:4" s="112" customFormat="1" ht="40.5">
      <c r="A19" s="116" t="s">
        <v>96</v>
      </c>
      <c r="B19" s="117" t="s">
        <v>97</v>
      </c>
      <c r="C19" s="118" t="s">
        <v>90</v>
      </c>
      <c r="D19" s="345">
        <f>20*43.74</f>
        <v>874.8000000000001</v>
      </c>
    </row>
    <row r="20" spans="1:4" s="112" customFormat="1" ht="40.5">
      <c r="A20" s="119" t="s">
        <v>96</v>
      </c>
      <c r="B20" s="117" t="s">
        <v>98</v>
      </c>
      <c r="C20" s="118" t="s">
        <v>90</v>
      </c>
      <c r="D20" s="345">
        <f>10*52.82</f>
        <v>528.2</v>
      </c>
    </row>
    <row r="21" spans="1:4" s="112" customFormat="1" ht="40.5">
      <c r="A21" s="119" t="s">
        <v>96</v>
      </c>
      <c r="B21" s="117" t="s">
        <v>99</v>
      </c>
      <c r="C21" s="118" t="s">
        <v>90</v>
      </c>
      <c r="D21" s="345">
        <f>3*62.48</f>
        <v>187.44</v>
      </c>
    </row>
    <row r="22" spans="1:4" s="112" customFormat="1" ht="33.75" customHeight="1">
      <c r="A22" s="120" t="s">
        <v>100</v>
      </c>
      <c r="B22" s="114" t="s">
        <v>101</v>
      </c>
      <c r="C22" s="115" t="s">
        <v>90</v>
      </c>
      <c r="D22" s="345">
        <f>20*69.18</f>
        <v>1383.6000000000001</v>
      </c>
    </row>
    <row r="23" spans="1:4" s="112" customFormat="1" ht="29.25" customHeight="1">
      <c r="A23" s="120" t="s">
        <v>100</v>
      </c>
      <c r="B23" s="114" t="s">
        <v>102</v>
      </c>
      <c r="C23" s="115" t="s">
        <v>90</v>
      </c>
      <c r="D23" s="345">
        <f>10*77.34</f>
        <v>773.4000000000001</v>
      </c>
    </row>
    <row r="24" spans="1:4" s="112" customFormat="1" ht="36.75" customHeight="1">
      <c r="A24" s="120" t="s">
        <v>100</v>
      </c>
      <c r="B24" s="114" t="s">
        <v>103</v>
      </c>
      <c r="C24" s="115" t="s">
        <v>90</v>
      </c>
      <c r="D24" s="345">
        <f>3*85.9</f>
        <v>257.70000000000005</v>
      </c>
    </row>
    <row r="25" spans="1:4" s="112" customFormat="1" ht="26.25">
      <c r="A25" s="121" t="s">
        <v>104</v>
      </c>
      <c r="B25" s="114" t="s">
        <v>105</v>
      </c>
      <c r="C25" s="122" t="s">
        <v>106</v>
      </c>
      <c r="D25" s="345">
        <f>52.69</f>
        <v>52.69</v>
      </c>
    </row>
    <row r="26" spans="1:4" s="112" customFormat="1" ht="26.25">
      <c r="A26" s="121" t="s">
        <v>104</v>
      </c>
      <c r="B26" s="123" t="s">
        <v>107</v>
      </c>
      <c r="C26" s="122" t="s">
        <v>106</v>
      </c>
      <c r="D26" s="345">
        <f>3.6*84.48</f>
        <v>304.12800000000004</v>
      </c>
    </row>
    <row r="27" spans="1:4" s="112" customFormat="1" ht="27" thickBot="1">
      <c r="A27" s="124" t="s">
        <v>104</v>
      </c>
      <c r="B27" s="125" t="s">
        <v>108</v>
      </c>
      <c r="C27" s="126" t="s">
        <v>106</v>
      </c>
      <c r="D27" s="346">
        <f>12*77.3</f>
        <v>927.5999999999999</v>
      </c>
    </row>
    <row r="28" spans="1:4" s="112" customFormat="1" ht="33" customHeight="1">
      <c r="A28" s="127"/>
      <c r="B28" s="128"/>
      <c r="C28" s="129"/>
      <c r="D28" s="108"/>
    </row>
    <row r="29" spans="1:4" s="112" customFormat="1" ht="33" customHeight="1">
      <c r="A29" s="127"/>
      <c r="B29" s="128"/>
      <c r="C29" s="129"/>
      <c r="D29" s="108"/>
    </row>
    <row r="30" spans="1:4" s="112" customFormat="1" ht="33" customHeight="1">
      <c r="A30" s="127"/>
      <c r="B30" s="128"/>
      <c r="C30" s="129"/>
      <c r="D30" s="108"/>
    </row>
    <row r="31" spans="1:4" s="102" customFormat="1" ht="45">
      <c r="A31" s="561" t="s">
        <v>109</v>
      </c>
      <c r="B31" s="562"/>
      <c r="C31" s="562"/>
      <c r="D31" s="563"/>
    </row>
    <row r="32" spans="1:4" s="104" customFormat="1" ht="45">
      <c r="A32" s="103"/>
      <c r="B32" s="100"/>
      <c r="C32" s="100"/>
      <c r="D32" s="101"/>
    </row>
    <row r="33" spans="1:4" s="104" customFormat="1" ht="45" thickBot="1">
      <c r="A33" s="105">
        <v>42461</v>
      </c>
      <c r="B33" s="100"/>
      <c r="C33" s="100"/>
      <c r="D33" s="101"/>
    </row>
    <row r="34" spans="1:4" ht="74.25" customHeight="1" thickBot="1">
      <c r="A34" s="533" t="s">
        <v>110</v>
      </c>
      <c r="B34" s="130"/>
      <c r="C34" s="106" t="s">
        <v>111</v>
      </c>
      <c r="D34" s="106" t="s">
        <v>112</v>
      </c>
    </row>
    <row r="35" spans="1:4" ht="20.25" customHeight="1" thickBot="1">
      <c r="A35" s="522"/>
      <c r="B35" s="131" t="s">
        <v>113</v>
      </c>
      <c r="C35" s="132"/>
      <c r="D35" s="133"/>
    </row>
    <row r="36" spans="1:4" ht="45.75" customHeight="1">
      <c r="A36" s="522"/>
      <c r="B36" s="556" t="s">
        <v>114</v>
      </c>
      <c r="C36" s="557"/>
      <c r="D36" s="564"/>
    </row>
    <row r="37" spans="1:4" ht="20.25" customHeight="1" thickBot="1">
      <c r="A37" s="522"/>
      <c r="B37" s="134" t="s">
        <v>115</v>
      </c>
      <c r="C37" s="135"/>
      <c r="D37" s="136"/>
    </row>
    <row r="38" spans="1:4" ht="12.75" customHeight="1">
      <c r="A38" s="522"/>
      <c r="B38" s="540" t="s">
        <v>116</v>
      </c>
      <c r="C38" s="529" t="s">
        <v>106</v>
      </c>
      <c r="D38" s="565">
        <f>646.26</f>
        <v>646.26</v>
      </c>
    </row>
    <row r="39" spans="1:7" ht="12.75" customHeight="1">
      <c r="A39" s="522"/>
      <c r="B39" s="514"/>
      <c r="C39" s="510"/>
      <c r="D39" s="566"/>
      <c r="G39" s="137"/>
    </row>
    <row r="40" spans="1:4" ht="12.75" customHeight="1">
      <c r="A40" s="522"/>
      <c r="B40" s="514" t="s">
        <v>117</v>
      </c>
      <c r="C40" s="510" t="s">
        <v>106</v>
      </c>
      <c r="D40" s="512">
        <f>450.6</f>
        <v>450.6</v>
      </c>
    </row>
    <row r="41" spans="1:4" ht="12.75" customHeight="1">
      <c r="A41" s="522"/>
      <c r="B41" s="514"/>
      <c r="C41" s="510"/>
      <c r="D41" s="512"/>
    </row>
    <row r="42" spans="1:4" ht="12.75" customHeight="1">
      <c r="A42" s="522"/>
      <c r="B42" s="514" t="s">
        <v>118</v>
      </c>
      <c r="C42" s="510" t="s">
        <v>106</v>
      </c>
      <c r="D42" s="512">
        <v>126.3</v>
      </c>
    </row>
    <row r="43" spans="1:4" ht="13.5" customHeight="1" thickBot="1">
      <c r="A43" s="523"/>
      <c r="B43" s="515"/>
      <c r="C43" s="511"/>
      <c r="D43" s="513"/>
    </row>
    <row r="44" spans="1:4" ht="20.25" customHeight="1" thickBot="1">
      <c r="A44" s="521" t="s">
        <v>119</v>
      </c>
      <c r="B44" s="553" t="s">
        <v>120</v>
      </c>
      <c r="C44" s="554"/>
      <c r="D44" s="555"/>
    </row>
    <row r="45" spans="1:4" ht="40.5" customHeight="1">
      <c r="A45" s="521"/>
      <c r="B45" s="556" t="s">
        <v>121</v>
      </c>
      <c r="C45" s="557"/>
      <c r="D45" s="548"/>
    </row>
    <row r="46" spans="1:4" ht="21" thickBot="1">
      <c r="A46" s="521"/>
      <c r="B46" s="556" t="s">
        <v>122</v>
      </c>
      <c r="C46" s="557"/>
      <c r="D46" s="548"/>
    </row>
    <row r="47" spans="1:6" ht="12.75" customHeight="1">
      <c r="A47" s="521"/>
      <c r="B47" s="552" t="s">
        <v>116</v>
      </c>
      <c r="C47" s="529" t="s">
        <v>106</v>
      </c>
      <c r="D47" s="558">
        <f>586.97</f>
        <v>586.97</v>
      </c>
      <c r="F47" s="104"/>
    </row>
    <row r="48" spans="1:4" ht="12.75" customHeight="1">
      <c r="A48" s="521"/>
      <c r="B48" s="528"/>
      <c r="C48" s="510"/>
      <c r="D48" s="512"/>
    </row>
    <row r="49" spans="1:4" ht="12.75" customHeight="1">
      <c r="A49" s="521"/>
      <c r="B49" s="528" t="s">
        <v>117</v>
      </c>
      <c r="C49" s="510" t="s">
        <v>106</v>
      </c>
      <c r="D49" s="512">
        <f>417.99</f>
        <v>417.99</v>
      </c>
    </row>
    <row r="50" spans="1:4" ht="12.75" customHeight="1">
      <c r="A50" s="521"/>
      <c r="B50" s="528"/>
      <c r="C50" s="510"/>
      <c r="D50" s="512"/>
    </row>
    <row r="51" spans="1:4" ht="12.75" customHeight="1">
      <c r="A51" s="521"/>
      <c r="B51" s="528" t="s">
        <v>118</v>
      </c>
      <c r="C51" s="510" t="s">
        <v>106</v>
      </c>
      <c r="D51" s="512">
        <f>119.17</f>
        <v>119.17</v>
      </c>
    </row>
    <row r="52" spans="1:4" ht="13.5" customHeight="1" thickBot="1">
      <c r="A52" s="521"/>
      <c r="B52" s="532"/>
      <c r="C52" s="511"/>
      <c r="D52" s="513"/>
    </row>
    <row r="53" spans="1:4" ht="20.25" customHeight="1" thickBot="1">
      <c r="A53" s="533" t="s">
        <v>123</v>
      </c>
      <c r="B53" s="543" t="s">
        <v>124</v>
      </c>
      <c r="C53" s="544"/>
      <c r="D53" s="545"/>
    </row>
    <row r="54" spans="1:4" ht="40.5" customHeight="1">
      <c r="A54" s="522"/>
      <c r="B54" s="546" t="s">
        <v>125</v>
      </c>
      <c r="C54" s="547"/>
      <c r="D54" s="548"/>
    </row>
    <row r="55" spans="1:4" ht="21" thickBot="1">
      <c r="A55" s="522"/>
      <c r="B55" s="549" t="s">
        <v>126</v>
      </c>
      <c r="C55" s="550"/>
      <c r="D55" s="551"/>
    </row>
    <row r="56" spans="1:4" ht="12.75" customHeight="1">
      <c r="A56" s="522"/>
      <c r="B56" s="552" t="s">
        <v>127</v>
      </c>
      <c r="C56" s="529" t="s">
        <v>106</v>
      </c>
      <c r="D56" s="542">
        <f>628.47</f>
        <v>628.47</v>
      </c>
    </row>
    <row r="57" spans="1:4" ht="12.75" customHeight="1">
      <c r="A57" s="522"/>
      <c r="B57" s="528"/>
      <c r="C57" s="510"/>
      <c r="D57" s="518"/>
    </row>
    <row r="58" spans="1:4" ht="12.75" customHeight="1">
      <c r="A58" s="522"/>
      <c r="B58" s="528" t="s">
        <v>128</v>
      </c>
      <c r="C58" s="510" t="s">
        <v>106</v>
      </c>
      <c r="D58" s="518">
        <f>420.96</f>
        <v>420.96</v>
      </c>
    </row>
    <row r="59" spans="1:4" ht="12.75" customHeight="1">
      <c r="A59" s="522"/>
      <c r="B59" s="528"/>
      <c r="C59" s="510"/>
      <c r="D59" s="518"/>
    </row>
    <row r="60" spans="1:4" ht="12.75" customHeight="1">
      <c r="A60" s="522"/>
      <c r="B60" s="528" t="s">
        <v>129</v>
      </c>
      <c r="C60" s="510" t="s">
        <v>106</v>
      </c>
      <c r="D60" s="518">
        <f>118.58</f>
        <v>118.58</v>
      </c>
    </row>
    <row r="61" spans="1:4" ht="13.5" customHeight="1" thickBot="1">
      <c r="A61" s="523"/>
      <c r="B61" s="532"/>
      <c r="C61" s="511"/>
      <c r="D61" s="519"/>
    </row>
    <row r="62" spans="1:4" ht="20.25" customHeight="1" thickBot="1">
      <c r="A62" s="533" t="s">
        <v>130</v>
      </c>
      <c r="B62" s="534" t="s">
        <v>131</v>
      </c>
      <c r="C62" s="535"/>
      <c r="D62" s="536"/>
    </row>
    <row r="63" spans="1:4" ht="20.25">
      <c r="A63" s="522"/>
      <c r="B63" s="537" t="s">
        <v>132</v>
      </c>
      <c r="C63" s="538"/>
      <c r="D63" s="539"/>
    </row>
    <row r="64" spans="1:4" ht="21" thickBot="1">
      <c r="A64" s="522"/>
      <c r="B64" s="537" t="s">
        <v>133</v>
      </c>
      <c r="C64" s="538"/>
      <c r="D64" s="539"/>
    </row>
    <row r="65" spans="1:4" ht="12.75" customHeight="1">
      <c r="A65" s="522"/>
      <c r="B65" s="540" t="s">
        <v>116</v>
      </c>
      <c r="C65" s="541" t="s">
        <v>106</v>
      </c>
      <c r="D65" s="542">
        <f>643.24</f>
        <v>643.24</v>
      </c>
    </row>
    <row r="66" spans="1:4" ht="12.75" customHeight="1">
      <c r="A66" s="522"/>
      <c r="B66" s="514"/>
      <c r="C66" s="516"/>
      <c r="D66" s="518"/>
    </row>
    <row r="67" spans="1:4" ht="12.75" customHeight="1">
      <c r="A67" s="522"/>
      <c r="B67" s="514" t="s">
        <v>117</v>
      </c>
      <c r="C67" s="516" t="s">
        <v>106</v>
      </c>
      <c r="D67" s="518">
        <f>433.68</f>
        <v>433.68</v>
      </c>
    </row>
    <row r="68" spans="1:4" ht="12.75" customHeight="1">
      <c r="A68" s="522"/>
      <c r="B68" s="514"/>
      <c r="C68" s="516"/>
      <c r="D68" s="518"/>
    </row>
    <row r="69" spans="1:4" ht="12.75" customHeight="1">
      <c r="A69" s="522"/>
      <c r="B69" s="514" t="s">
        <v>118</v>
      </c>
      <c r="C69" s="516" t="s">
        <v>106</v>
      </c>
      <c r="D69" s="518">
        <f>116.42</f>
        <v>116.42</v>
      </c>
    </row>
    <row r="70" spans="1:4" ht="13.5" customHeight="1" thickBot="1">
      <c r="A70" s="523"/>
      <c r="B70" s="515"/>
      <c r="C70" s="517"/>
      <c r="D70" s="519"/>
    </row>
    <row r="71" spans="1:4" ht="20.25" customHeight="1" thickBot="1">
      <c r="A71" s="521" t="s">
        <v>134</v>
      </c>
      <c r="B71" s="524" t="s">
        <v>135</v>
      </c>
      <c r="C71" s="525"/>
      <c r="D71" s="526"/>
    </row>
    <row r="72" spans="1:4" ht="20.25" customHeight="1">
      <c r="A72" s="522"/>
      <c r="B72" s="527" t="s">
        <v>128</v>
      </c>
      <c r="C72" s="529" t="s">
        <v>106</v>
      </c>
      <c r="D72" s="530">
        <f>625.78</f>
        <v>625.78</v>
      </c>
    </row>
    <row r="73" spans="1:4" ht="20.25" customHeight="1">
      <c r="A73" s="522"/>
      <c r="B73" s="528"/>
      <c r="C73" s="510"/>
      <c r="D73" s="531"/>
    </row>
    <row r="74" spans="1:4" ht="12.75" customHeight="1">
      <c r="A74" s="522"/>
      <c r="B74" s="528" t="s">
        <v>129</v>
      </c>
      <c r="C74" s="510" t="s">
        <v>106</v>
      </c>
      <c r="D74" s="512">
        <f>190.06</f>
        <v>190.06</v>
      </c>
    </row>
    <row r="75" spans="1:4" ht="13.5" customHeight="1" thickBot="1">
      <c r="A75" s="523"/>
      <c r="B75" s="532"/>
      <c r="C75" s="511"/>
      <c r="D75" s="513"/>
    </row>
    <row r="76" spans="1:6" ht="18.75">
      <c r="A76" s="520" t="s">
        <v>136</v>
      </c>
      <c r="B76" s="520"/>
      <c r="C76" s="520"/>
      <c r="D76" s="520"/>
      <c r="F76" s="138"/>
    </row>
    <row r="77" spans="1:8" ht="12.75">
      <c r="A77" s="138"/>
      <c r="B77" s="137"/>
      <c r="C77" s="381"/>
      <c r="D77" s="381"/>
      <c r="E77" s="137"/>
      <c r="F77" s="137"/>
      <c r="G77" s="137"/>
      <c r="H77" s="137"/>
    </row>
    <row r="78" spans="1:8" ht="49.5" customHeight="1">
      <c r="A78" s="559" t="s">
        <v>317</v>
      </c>
      <c r="B78" s="560"/>
      <c r="C78" s="560"/>
      <c r="D78" s="560"/>
      <c r="E78" s="380"/>
      <c r="F78" s="380"/>
      <c r="G78" s="380"/>
      <c r="H78" s="380"/>
    </row>
    <row r="79" ht="20.25">
      <c r="B79" s="379"/>
    </row>
  </sheetData>
  <sheetProtection formatCells="0" formatColumns="0" formatRows="0" insertColumns="0" insertRows="0" insertHyperlinks="0" deleteColumns="0" deleteRows="0" sort="0" autoFilter="0" pivotTables="0"/>
  <mergeCells count="62">
    <mergeCell ref="C38:C39"/>
    <mergeCell ref="D38:D39"/>
    <mergeCell ref="B40:B41"/>
    <mergeCell ref="C40:C41"/>
    <mergeCell ref="D40:D41"/>
    <mergeCell ref="B42:B43"/>
    <mergeCell ref="C42:C43"/>
    <mergeCell ref="D42:D43"/>
    <mergeCell ref="A78:D78"/>
    <mergeCell ref="A8:D8"/>
    <mergeCell ref="A31:D31"/>
    <mergeCell ref="A34:A43"/>
    <mergeCell ref="B36:D36"/>
    <mergeCell ref="B38:B39"/>
    <mergeCell ref="A44:A52"/>
    <mergeCell ref="B44:D44"/>
    <mergeCell ref="B45:D45"/>
    <mergeCell ref="B46:D46"/>
    <mergeCell ref="B47:B48"/>
    <mergeCell ref="C47:C48"/>
    <mergeCell ref="D47:D48"/>
    <mergeCell ref="B49:B50"/>
    <mergeCell ref="C49:C50"/>
    <mergeCell ref="D49:D50"/>
    <mergeCell ref="B51:B52"/>
    <mergeCell ref="C51:C52"/>
    <mergeCell ref="D51:D52"/>
    <mergeCell ref="A53:A61"/>
    <mergeCell ref="B53:D53"/>
    <mergeCell ref="B54:D54"/>
    <mergeCell ref="B55:D55"/>
    <mergeCell ref="B56:B57"/>
    <mergeCell ref="C56:C57"/>
    <mergeCell ref="D56:D57"/>
    <mergeCell ref="C67:C68"/>
    <mergeCell ref="D67:D68"/>
    <mergeCell ref="B58:B59"/>
    <mergeCell ref="C58:C59"/>
    <mergeCell ref="D58:D59"/>
    <mergeCell ref="B60:B61"/>
    <mergeCell ref="C60:C61"/>
    <mergeCell ref="D60:D61"/>
    <mergeCell ref="D72:D73"/>
    <mergeCell ref="B74:B75"/>
    <mergeCell ref="A62:A70"/>
    <mergeCell ref="B62:D62"/>
    <mergeCell ref="B63:D63"/>
    <mergeCell ref="B64:D64"/>
    <mergeCell ref="B65:B66"/>
    <mergeCell ref="C65:C66"/>
    <mergeCell ref="D65:D66"/>
    <mergeCell ref="B67:B68"/>
    <mergeCell ref="C74:C75"/>
    <mergeCell ref="D74:D75"/>
    <mergeCell ref="B69:B70"/>
    <mergeCell ref="C69:C70"/>
    <mergeCell ref="D69:D70"/>
    <mergeCell ref="A76:D76"/>
    <mergeCell ref="A71:A75"/>
    <mergeCell ref="B71:D71"/>
    <mergeCell ref="B72:B73"/>
    <mergeCell ref="C72:C73"/>
  </mergeCells>
  <printOptions/>
  <pageMargins left="0.7874015748031497" right="0.1968503937007874" top="0.7874015748031497" bottom="0.3937007874015748" header="0.5118110236220472" footer="0.5118110236220472"/>
  <pageSetup fitToHeight="1" fitToWidth="1" horizontalDpi="600" verticalDpi="600" orientation="portrait" paperSize="9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="55" zoomScaleSheetLayoutView="55" zoomScalePageLayoutView="0" workbookViewId="0" topLeftCell="A1">
      <selection activeCell="E73" sqref="E73"/>
    </sheetView>
  </sheetViews>
  <sheetFormatPr defaultColWidth="11.421875" defaultRowHeight="12.75"/>
  <cols>
    <col min="1" max="1" width="70.140625" style="267" customWidth="1"/>
    <col min="2" max="2" width="14.00390625" style="217" customWidth="1"/>
    <col min="3" max="3" width="15.57421875" style="217" customWidth="1"/>
    <col min="4" max="4" width="15.00390625" style="217" customWidth="1"/>
    <col min="5" max="5" width="18.8515625" style="218" customWidth="1"/>
    <col min="6" max="6" width="15.421875" style="219" customWidth="1"/>
    <col min="7" max="7" width="15.7109375" style="217" customWidth="1"/>
    <col min="8" max="8" width="15.7109375" style="220" customWidth="1"/>
    <col min="9" max="9" width="23.57421875" style="217" customWidth="1"/>
    <col min="10" max="10" width="28.140625" style="217" customWidth="1"/>
    <col min="11" max="16384" width="11.421875" style="218" customWidth="1"/>
  </cols>
  <sheetData>
    <row r="1" spans="1:10" s="142" customFormat="1" ht="20.25">
      <c r="A1" s="139"/>
      <c r="B1" s="140"/>
      <c r="C1" s="141" t="s">
        <v>305</v>
      </c>
      <c r="D1" s="140"/>
      <c r="F1" s="143"/>
      <c r="G1" s="140"/>
      <c r="H1" s="144"/>
      <c r="I1" s="140"/>
      <c r="J1" s="145"/>
    </row>
    <row r="2" spans="1:10" s="142" customFormat="1" ht="20.25">
      <c r="A2" s="139"/>
      <c r="B2" s="140"/>
      <c r="C2" s="141" t="s">
        <v>78</v>
      </c>
      <c r="D2" s="140"/>
      <c r="F2" s="143"/>
      <c r="G2" s="140"/>
      <c r="H2" s="144"/>
      <c r="I2" s="140"/>
      <c r="J2" s="145"/>
    </row>
    <row r="3" spans="2:10" s="142" customFormat="1" ht="20.25">
      <c r="B3" s="140"/>
      <c r="C3" s="141" t="s">
        <v>304</v>
      </c>
      <c r="D3" s="140"/>
      <c r="F3" s="143"/>
      <c r="G3" s="140"/>
      <c r="H3" s="144"/>
      <c r="I3" s="140"/>
      <c r="J3" s="145"/>
    </row>
    <row r="4" spans="2:10" s="142" customFormat="1" ht="20.25">
      <c r="B4" s="140"/>
      <c r="C4" s="141" t="s">
        <v>79</v>
      </c>
      <c r="D4" s="140"/>
      <c r="F4" s="143"/>
      <c r="G4" s="140"/>
      <c r="H4" s="144"/>
      <c r="I4" s="140"/>
      <c r="J4" s="140"/>
    </row>
    <row r="5" spans="2:10" s="142" customFormat="1" ht="20.25">
      <c r="B5" s="140"/>
      <c r="C5" s="347" t="s">
        <v>303</v>
      </c>
      <c r="D5" s="140"/>
      <c r="F5" s="143"/>
      <c r="G5" s="140"/>
      <c r="H5" s="144"/>
      <c r="I5" s="140"/>
      <c r="J5" s="140"/>
    </row>
    <row r="6" spans="2:10" s="142" customFormat="1" ht="15.75">
      <c r="B6" s="140"/>
      <c r="C6" s="146"/>
      <c r="D6" s="140"/>
      <c r="F6" s="143"/>
      <c r="G6" s="140"/>
      <c r="H6" s="144"/>
      <c r="I6" s="140"/>
      <c r="J6" s="140"/>
    </row>
    <row r="7" spans="1:10" s="150" customFormat="1" ht="25.5">
      <c r="A7" s="147" t="s">
        <v>137</v>
      </c>
      <c r="B7" s="148"/>
      <c r="C7" s="149"/>
      <c r="D7" s="148"/>
      <c r="F7" s="151"/>
      <c r="G7" s="148"/>
      <c r="H7" s="152"/>
      <c r="I7" s="148"/>
      <c r="J7" s="148"/>
    </row>
    <row r="8" spans="2:10" s="142" customFormat="1" ht="15.75">
      <c r="B8" s="140"/>
      <c r="C8" s="146"/>
      <c r="D8" s="140"/>
      <c r="F8" s="143"/>
      <c r="G8" s="140"/>
      <c r="H8" s="144"/>
      <c r="I8" s="140"/>
      <c r="J8" s="140"/>
    </row>
    <row r="9" spans="1:10" s="155" customFormat="1" ht="27" customHeight="1" thickBot="1">
      <c r="A9" s="153">
        <v>42461</v>
      </c>
      <c r="B9" s="154"/>
      <c r="C9" s="154"/>
      <c r="D9" s="154"/>
      <c r="E9" s="154"/>
      <c r="F9" s="154"/>
      <c r="G9" s="154"/>
      <c r="H9" s="154"/>
      <c r="I9" s="154"/>
      <c r="J9" s="154"/>
    </row>
    <row r="10" spans="1:10" s="156" customFormat="1" ht="16.5" thickBot="1">
      <c r="A10" s="604" t="s">
        <v>138</v>
      </c>
      <c r="B10" s="582" t="s">
        <v>139</v>
      </c>
      <c r="C10" s="583"/>
      <c r="D10" s="584"/>
      <c r="E10" s="585" t="s">
        <v>140</v>
      </c>
      <c r="F10" s="567" t="s">
        <v>141</v>
      </c>
      <c r="G10" s="568"/>
      <c r="H10" s="569"/>
      <c r="I10" s="567" t="s">
        <v>142</v>
      </c>
      <c r="J10" s="569"/>
    </row>
    <row r="11" spans="1:10" s="156" customFormat="1" ht="24" thickBot="1">
      <c r="A11" s="605"/>
      <c r="B11" s="157" t="s">
        <v>143</v>
      </c>
      <c r="C11" s="158" t="s">
        <v>144</v>
      </c>
      <c r="D11" s="159" t="s">
        <v>145</v>
      </c>
      <c r="E11" s="586"/>
      <c r="F11" s="160" t="s">
        <v>146</v>
      </c>
      <c r="G11" s="161" t="s">
        <v>147</v>
      </c>
      <c r="H11" s="162" t="s">
        <v>148</v>
      </c>
      <c r="I11" s="163" t="s">
        <v>82</v>
      </c>
      <c r="J11" s="164" t="s">
        <v>149</v>
      </c>
    </row>
    <row r="12" spans="1:10" s="171" customFormat="1" ht="29.25" customHeight="1">
      <c r="A12" s="587" t="s">
        <v>150</v>
      </c>
      <c r="B12" s="165">
        <v>4000</v>
      </c>
      <c r="C12" s="165">
        <v>1000</v>
      </c>
      <c r="D12" s="166">
        <v>50</v>
      </c>
      <c r="E12" s="606">
        <v>30</v>
      </c>
      <c r="F12" s="167">
        <v>2</v>
      </c>
      <c r="G12" s="165">
        <v>8</v>
      </c>
      <c r="H12" s="168">
        <v>0.4</v>
      </c>
      <c r="I12" s="169">
        <f aca="true" t="shared" si="0" ref="I12:I19">J12*G12</f>
        <v>171.68</v>
      </c>
      <c r="J12" s="170">
        <v>21.46</v>
      </c>
    </row>
    <row r="13" spans="1:10" s="171" customFormat="1" ht="29.25" customHeight="1" thickBot="1">
      <c r="A13" s="588"/>
      <c r="B13" s="326">
        <v>4000</v>
      </c>
      <c r="C13" s="326">
        <v>1000</v>
      </c>
      <c r="D13" s="173">
        <v>100</v>
      </c>
      <c r="E13" s="607"/>
      <c r="F13" s="174">
        <v>1</v>
      </c>
      <c r="G13" s="175">
        <v>4</v>
      </c>
      <c r="H13" s="176">
        <v>0.4</v>
      </c>
      <c r="I13" s="340">
        <f t="shared" si="0"/>
        <v>171.68</v>
      </c>
      <c r="J13" s="348">
        <v>42.92</v>
      </c>
    </row>
    <row r="14" spans="1:10" s="171" customFormat="1" ht="29.25" customHeight="1">
      <c r="A14" s="587" t="s">
        <v>151</v>
      </c>
      <c r="B14" s="165">
        <v>1200</v>
      </c>
      <c r="C14" s="329">
        <v>600</v>
      </c>
      <c r="D14" s="222">
        <v>50</v>
      </c>
      <c r="E14" s="614" t="s">
        <v>152</v>
      </c>
      <c r="F14" s="165">
        <v>8</v>
      </c>
      <c r="G14" s="329">
        <v>5.76</v>
      </c>
      <c r="H14" s="330">
        <v>0.288</v>
      </c>
      <c r="I14" s="331">
        <f>J14*G14</f>
        <v>156.9312</v>
      </c>
      <c r="J14" s="349">
        <v>27.245</v>
      </c>
    </row>
    <row r="15" spans="1:10" s="171" customFormat="1" ht="29.25" customHeight="1" thickBot="1">
      <c r="A15" s="589"/>
      <c r="B15" s="172">
        <v>1200</v>
      </c>
      <c r="C15" s="336">
        <v>600</v>
      </c>
      <c r="D15" s="223">
        <v>100</v>
      </c>
      <c r="E15" s="615"/>
      <c r="F15" s="172">
        <v>4</v>
      </c>
      <c r="G15" s="336">
        <v>2.88</v>
      </c>
      <c r="H15" s="337">
        <v>0.288</v>
      </c>
      <c r="I15" s="338">
        <f>J15*G15</f>
        <v>156.92543999999998</v>
      </c>
      <c r="J15" s="351">
        <v>54.488</v>
      </c>
    </row>
    <row r="16" spans="1:10" s="171" customFormat="1" ht="29.25" customHeight="1">
      <c r="A16" s="588" t="s">
        <v>153</v>
      </c>
      <c r="B16" s="212">
        <v>1200</v>
      </c>
      <c r="C16" s="212">
        <v>600</v>
      </c>
      <c r="D16" s="166">
        <v>50</v>
      </c>
      <c r="E16" s="606">
        <v>30</v>
      </c>
      <c r="F16" s="324">
        <v>12</v>
      </c>
      <c r="G16" s="212">
        <v>8.64</v>
      </c>
      <c r="H16" s="325">
        <f>G16/20</f>
        <v>0.43200000000000005</v>
      </c>
      <c r="I16" s="177">
        <f t="shared" si="0"/>
        <v>261.5328</v>
      </c>
      <c r="J16" s="184">
        <v>30.27</v>
      </c>
    </row>
    <row r="17" spans="1:10" s="171" customFormat="1" ht="29.25" customHeight="1" thickBot="1">
      <c r="A17" s="589"/>
      <c r="B17" s="172">
        <v>1200</v>
      </c>
      <c r="C17" s="172">
        <v>600</v>
      </c>
      <c r="D17" s="179">
        <v>100</v>
      </c>
      <c r="E17" s="608"/>
      <c r="F17" s="180">
        <v>6</v>
      </c>
      <c r="G17" s="172">
        <v>4.32</v>
      </c>
      <c r="H17" s="181">
        <f>G17/10</f>
        <v>0.43200000000000005</v>
      </c>
      <c r="I17" s="185">
        <f t="shared" si="0"/>
        <v>261.5328</v>
      </c>
      <c r="J17" s="183">
        <f>J16*2</f>
        <v>60.54</v>
      </c>
    </row>
    <row r="18" spans="1:10" s="171" customFormat="1" ht="29.25" customHeight="1">
      <c r="A18" s="587" t="s">
        <v>154</v>
      </c>
      <c r="B18" s="165">
        <v>1200</v>
      </c>
      <c r="C18" s="165">
        <v>600</v>
      </c>
      <c r="D18" s="178">
        <v>50</v>
      </c>
      <c r="E18" s="610">
        <v>35</v>
      </c>
      <c r="F18" s="167">
        <v>12</v>
      </c>
      <c r="G18" s="165">
        <v>8.64</v>
      </c>
      <c r="H18" s="168">
        <f>G18/20</f>
        <v>0.43200000000000005</v>
      </c>
      <c r="I18" s="169">
        <f t="shared" si="0"/>
        <v>307.26000000000005</v>
      </c>
      <c r="J18" s="349">
        <v>35.5625</v>
      </c>
    </row>
    <row r="19" spans="1:10" s="171" customFormat="1" ht="29.25" customHeight="1" thickBot="1">
      <c r="A19" s="589"/>
      <c r="B19" s="172">
        <v>1200</v>
      </c>
      <c r="C19" s="172">
        <v>600</v>
      </c>
      <c r="D19" s="179">
        <v>100</v>
      </c>
      <c r="E19" s="603"/>
      <c r="F19" s="180">
        <v>6</v>
      </c>
      <c r="G19" s="172">
        <v>4.32</v>
      </c>
      <c r="H19" s="181">
        <f>G19/10</f>
        <v>0.43200000000000005</v>
      </c>
      <c r="I19" s="185">
        <f t="shared" si="0"/>
        <v>307.26000000000005</v>
      </c>
      <c r="J19" s="351">
        <v>71.125</v>
      </c>
    </row>
    <row r="20" spans="1:10" s="171" customFormat="1" ht="29.25" customHeight="1">
      <c r="A20" s="577" t="s">
        <v>293</v>
      </c>
      <c r="B20" s="165">
        <v>1200</v>
      </c>
      <c r="C20" s="165">
        <v>600</v>
      </c>
      <c r="D20" s="178">
        <v>50</v>
      </c>
      <c r="E20" s="609">
        <v>40</v>
      </c>
      <c r="F20" s="167">
        <v>8</v>
      </c>
      <c r="G20" s="165">
        <v>5.76</v>
      </c>
      <c r="H20" s="168">
        <f>G20/20</f>
        <v>0.288</v>
      </c>
      <c r="I20" s="323">
        <f>J20*G20</f>
        <v>232.128</v>
      </c>
      <c r="J20" s="184">
        <v>40.3</v>
      </c>
    </row>
    <row r="21" spans="1:10" s="171" customFormat="1" ht="29.25" customHeight="1" thickBot="1">
      <c r="A21" s="577"/>
      <c r="B21" s="326">
        <v>1200</v>
      </c>
      <c r="C21" s="326">
        <v>600</v>
      </c>
      <c r="D21" s="186">
        <v>100</v>
      </c>
      <c r="E21" s="609"/>
      <c r="F21" s="327">
        <v>4</v>
      </c>
      <c r="G21" s="326">
        <v>2.88</v>
      </c>
      <c r="H21" s="328">
        <f>G21/10</f>
        <v>0.288</v>
      </c>
      <c r="I21" s="182">
        <f>J21*G21</f>
        <v>232.128</v>
      </c>
      <c r="J21" s="193">
        <v>80.6</v>
      </c>
    </row>
    <row r="22" spans="1:10" s="171" customFormat="1" ht="29.25" customHeight="1">
      <c r="A22" s="587" t="s">
        <v>155</v>
      </c>
      <c r="B22" s="165">
        <v>1200</v>
      </c>
      <c r="C22" s="329">
        <v>600</v>
      </c>
      <c r="D22" s="222">
        <v>50</v>
      </c>
      <c r="E22" s="610">
        <v>45</v>
      </c>
      <c r="F22" s="165">
        <v>8</v>
      </c>
      <c r="G22" s="329">
        <v>5.76</v>
      </c>
      <c r="H22" s="330">
        <f>G22/20</f>
        <v>0.288</v>
      </c>
      <c r="I22" s="331">
        <f>J22*G22</f>
        <v>215.04384000000002</v>
      </c>
      <c r="J22" s="349">
        <v>37.334</v>
      </c>
    </row>
    <row r="23" spans="1:10" s="171" customFormat="1" ht="29.25" customHeight="1" thickBot="1">
      <c r="A23" s="588"/>
      <c r="B23" s="196">
        <v>1200</v>
      </c>
      <c r="C23" s="332">
        <v>600</v>
      </c>
      <c r="D23" s="333">
        <v>100</v>
      </c>
      <c r="E23" s="611"/>
      <c r="F23" s="196">
        <v>4</v>
      </c>
      <c r="G23" s="332">
        <v>2.88</v>
      </c>
      <c r="H23" s="334">
        <f>G23/10</f>
        <v>0.288</v>
      </c>
      <c r="I23" s="335">
        <f>J23*G23</f>
        <v>215.04095999999998</v>
      </c>
      <c r="J23" s="350">
        <v>74.667</v>
      </c>
    </row>
    <row r="24" spans="1:10" s="171" customFormat="1" ht="29.25" customHeight="1">
      <c r="A24" s="588" t="s">
        <v>156</v>
      </c>
      <c r="B24" s="212">
        <v>1200</v>
      </c>
      <c r="C24" s="212">
        <v>600</v>
      </c>
      <c r="D24" s="166">
        <v>50</v>
      </c>
      <c r="E24" s="593">
        <v>80</v>
      </c>
      <c r="F24" s="208">
        <v>6</v>
      </c>
      <c r="G24" s="209">
        <v>4.32</v>
      </c>
      <c r="H24" s="210">
        <f>G24/20</f>
        <v>0.21600000000000003</v>
      </c>
      <c r="I24" s="177">
        <f aca="true" t="shared" si="1" ref="I24:I29">J24*G24</f>
        <v>257.99472000000003</v>
      </c>
      <c r="J24" s="170">
        <v>59.721</v>
      </c>
    </row>
    <row r="25" spans="1:10" s="171" customFormat="1" ht="29.25" customHeight="1" thickBot="1">
      <c r="A25" s="589"/>
      <c r="B25" s="172">
        <v>1200</v>
      </c>
      <c r="C25" s="172">
        <v>600</v>
      </c>
      <c r="D25" s="186">
        <v>100</v>
      </c>
      <c r="E25" s="594"/>
      <c r="F25" s="190">
        <v>3</v>
      </c>
      <c r="G25" s="191">
        <v>2.16</v>
      </c>
      <c r="H25" s="192">
        <v>0.216</v>
      </c>
      <c r="I25" s="182">
        <f t="shared" si="1"/>
        <v>257.99256</v>
      </c>
      <c r="J25" s="183">
        <v>119.441</v>
      </c>
    </row>
    <row r="26" spans="1:10" s="171" customFormat="1" ht="29.25" customHeight="1">
      <c r="A26" s="587" t="s">
        <v>157</v>
      </c>
      <c r="B26" s="165">
        <v>1200</v>
      </c>
      <c r="C26" s="165">
        <v>600</v>
      </c>
      <c r="D26" s="194">
        <v>50</v>
      </c>
      <c r="E26" s="598">
        <v>145</v>
      </c>
      <c r="F26" s="195">
        <v>4</v>
      </c>
      <c r="G26" s="188">
        <v>2.88</v>
      </c>
      <c r="H26" s="189">
        <f>G26/20</f>
        <v>0.144</v>
      </c>
      <c r="I26" s="169">
        <f t="shared" si="1"/>
        <v>287.05824</v>
      </c>
      <c r="J26" s="349">
        <v>99.673</v>
      </c>
    </row>
    <row r="27" spans="1:10" s="171" customFormat="1" ht="29.25" customHeight="1">
      <c r="A27" s="588"/>
      <c r="B27" s="196">
        <v>1200</v>
      </c>
      <c r="C27" s="196">
        <v>600</v>
      </c>
      <c r="D27" s="197">
        <v>80</v>
      </c>
      <c r="E27" s="599"/>
      <c r="F27" s="198">
        <v>3</v>
      </c>
      <c r="G27" s="199">
        <v>2.16</v>
      </c>
      <c r="H27" s="200">
        <v>0.1728</v>
      </c>
      <c r="I27" s="201">
        <f>J27*G27</f>
        <v>344.46816</v>
      </c>
      <c r="J27" s="352">
        <v>159.476</v>
      </c>
    </row>
    <row r="28" spans="1:10" s="171" customFormat="1" ht="29.25" customHeight="1">
      <c r="A28" s="588"/>
      <c r="B28" s="196">
        <v>1200</v>
      </c>
      <c r="C28" s="196">
        <v>600</v>
      </c>
      <c r="D28" s="197">
        <v>100</v>
      </c>
      <c r="E28" s="599"/>
      <c r="F28" s="198">
        <v>2</v>
      </c>
      <c r="G28" s="199">
        <v>1.44</v>
      </c>
      <c r="H28" s="203">
        <v>0.144</v>
      </c>
      <c r="I28" s="201">
        <f t="shared" si="1"/>
        <v>287.0568</v>
      </c>
      <c r="J28" s="352">
        <v>199.345</v>
      </c>
    </row>
    <row r="29" spans="1:10" s="171" customFormat="1" ht="29.25" customHeight="1" thickBot="1">
      <c r="A29" s="589"/>
      <c r="B29" s="172">
        <v>1200</v>
      </c>
      <c r="C29" s="172">
        <v>600</v>
      </c>
      <c r="D29" s="204">
        <v>120</v>
      </c>
      <c r="E29" s="600"/>
      <c r="F29" s="205">
        <v>2</v>
      </c>
      <c r="G29" s="206">
        <v>1.44</v>
      </c>
      <c r="H29" s="207">
        <v>0.1728</v>
      </c>
      <c r="I29" s="185">
        <f t="shared" si="1"/>
        <v>344.46816</v>
      </c>
      <c r="J29" s="351">
        <v>239.214</v>
      </c>
    </row>
    <row r="30" spans="1:10" s="171" customFormat="1" ht="29.25" customHeight="1">
      <c r="A30" s="587" t="s">
        <v>158</v>
      </c>
      <c r="B30" s="165">
        <v>1200</v>
      </c>
      <c r="C30" s="165">
        <v>600</v>
      </c>
      <c r="D30" s="194">
        <v>50</v>
      </c>
      <c r="E30" s="598">
        <v>135</v>
      </c>
      <c r="F30" s="195">
        <v>4</v>
      </c>
      <c r="G30" s="188">
        <v>2.88</v>
      </c>
      <c r="H30" s="189">
        <f>G30/20</f>
        <v>0.144</v>
      </c>
      <c r="I30" s="169">
        <f>J30*G30</f>
        <v>258.31584</v>
      </c>
      <c r="J30" s="170">
        <v>89.693</v>
      </c>
    </row>
    <row r="31" spans="1:10" s="171" customFormat="1" ht="29.25" customHeight="1">
      <c r="A31" s="588"/>
      <c r="B31" s="196">
        <v>1200</v>
      </c>
      <c r="C31" s="196">
        <v>600</v>
      </c>
      <c r="D31" s="197">
        <v>80</v>
      </c>
      <c r="E31" s="599"/>
      <c r="F31" s="198">
        <v>3</v>
      </c>
      <c r="G31" s="199">
        <v>2.16</v>
      </c>
      <c r="H31" s="200">
        <v>0.1728</v>
      </c>
      <c r="I31" s="201">
        <f>J31*G31</f>
        <v>309.97944</v>
      </c>
      <c r="J31" s="202">
        <v>143.509</v>
      </c>
    </row>
    <row r="32" spans="1:10" s="171" customFormat="1" ht="29.25" customHeight="1">
      <c r="A32" s="588"/>
      <c r="B32" s="196">
        <v>1200</v>
      </c>
      <c r="C32" s="196">
        <v>600</v>
      </c>
      <c r="D32" s="197">
        <v>100</v>
      </c>
      <c r="E32" s="599"/>
      <c r="F32" s="198">
        <v>2</v>
      </c>
      <c r="G32" s="199">
        <v>1.44</v>
      </c>
      <c r="H32" s="203">
        <v>0.144</v>
      </c>
      <c r="I32" s="201">
        <f>J32*G32</f>
        <v>258.31584</v>
      </c>
      <c r="J32" s="202">
        <v>179.386</v>
      </c>
    </row>
    <row r="33" spans="1:10" s="171" customFormat="1" ht="29.25" customHeight="1" thickBot="1">
      <c r="A33" s="589"/>
      <c r="B33" s="172">
        <v>1200</v>
      </c>
      <c r="C33" s="172">
        <v>600</v>
      </c>
      <c r="D33" s="204">
        <v>120</v>
      </c>
      <c r="E33" s="600"/>
      <c r="F33" s="205">
        <v>2</v>
      </c>
      <c r="G33" s="206">
        <v>1.44</v>
      </c>
      <c r="H33" s="207">
        <v>0.1728</v>
      </c>
      <c r="I33" s="185">
        <f>J33*G33</f>
        <v>309.98016</v>
      </c>
      <c r="J33" s="183">
        <v>215.264</v>
      </c>
    </row>
    <row r="34" spans="1:10" s="171" customFormat="1" ht="29.25" customHeight="1">
      <c r="A34" s="588" t="s">
        <v>159</v>
      </c>
      <c r="B34" s="165">
        <v>1200</v>
      </c>
      <c r="C34" s="165">
        <v>600</v>
      </c>
      <c r="D34" s="166">
        <v>50</v>
      </c>
      <c r="E34" s="601">
        <v>115</v>
      </c>
      <c r="F34" s="208">
        <v>6</v>
      </c>
      <c r="G34" s="209">
        <v>4.32</v>
      </c>
      <c r="H34" s="210">
        <f>G34*0.05</f>
        <v>0.21600000000000003</v>
      </c>
      <c r="I34" s="177">
        <f aca="true" t="shared" si="2" ref="I34:I40">J34*G34</f>
        <v>334.12608</v>
      </c>
      <c r="J34" s="349">
        <v>77.344</v>
      </c>
    </row>
    <row r="35" spans="1:10" s="171" customFormat="1" ht="29.25" customHeight="1" thickBot="1">
      <c r="A35" s="589"/>
      <c r="B35" s="172">
        <v>1200</v>
      </c>
      <c r="C35" s="172">
        <v>600</v>
      </c>
      <c r="D35" s="179">
        <v>100</v>
      </c>
      <c r="E35" s="603"/>
      <c r="F35" s="211">
        <v>3</v>
      </c>
      <c r="G35" s="199">
        <v>2.16</v>
      </c>
      <c r="H35" s="203">
        <v>0.216</v>
      </c>
      <c r="I35" s="182">
        <f t="shared" si="2"/>
        <v>334.12608</v>
      </c>
      <c r="J35" s="351">
        <v>154.688</v>
      </c>
    </row>
    <row r="36" spans="1:10" s="171" customFormat="1" ht="29.25" customHeight="1">
      <c r="A36" s="587" t="s">
        <v>160</v>
      </c>
      <c r="B36" s="165">
        <v>1200</v>
      </c>
      <c r="C36" s="165">
        <v>600</v>
      </c>
      <c r="D36" s="166">
        <v>50</v>
      </c>
      <c r="E36" s="601">
        <v>140</v>
      </c>
      <c r="F36" s="187">
        <v>4</v>
      </c>
      <c r="G36" s="188">
        <v>2.88</v>
      </c>
      <c r="H36" s="189">
        <f>G36/20</f>
        <v>0.144</v>
      </c>
      <c r="I36" s="169">
        <f t="shared" si="2"/>
        <v>285.87167999999997</v>
      </c>
      <c r="J36" s="170">
        <v>99.261</v>
      </c>
    </row>
    <row r="37" spans="1:10" ht="29.25" customHeight="1" thickBot="1">
      <c r="A37" s="589"/>
      <c r="B37" s="172">
        <v>1200</v>
      </c>
      <c r="C37" s="172">
        <v>600</v>
      </c>
      <c r="D37" s="179">
        <v>100</v>
      </c>
      <c r="E37" s="602"/>
      <c r="F37" s="190">
        <v>2</v>
      </c>
      <c r="G37" s="191">
        <v>1.44</v>
      </c>
      <c r="H37" s="192">
        <v>0.144</v>
      </c>
      <c r="I37" s="182">
        <f t="shared" si="2"/>
        <v>285.87167999999997</v>
      </c>
      <c r="J37" s="183">
        <v>198.522</v>
      </c>
    </row>
    <row r="38" spans="1:10" ht="29.25" customHeight="1">
      <c r="A38" s="587" t="s">
        <v>161</v>
      </c>
      <c r="B38" s="212">
        <v>1200</v>
      </c>
      <c r="C38" s="212">
        <v>600</v>
      </c>
      <c r="D38" s="178">
        <v>30</v>
      </c>
      <c r="E38" s="590">
        <v>180</v>
      </c>
      <c r="F38" s="187">
        <v>7</v>
      </c>
      <c r="G38" s="188">
        <v>5.04</v>
      </c>
      <c r="H38" s="189">
        <f>G38*0.03</f>
        <v>0.1512</v>
      </c>
      <c r="I38" s="169">
        <f t="shared" si="2"/>
        <v>400.692096</v>
      </c>
      <c r="J38" s="349">
        <v>79.5024</v>
      </c>
    </row>
    <row r="39" spans="1:10" s="150" customFormat="1" ht="23.25">
      <c r="A39" s="588"/>
      <c r="B39" s="196">
        <v>1200</v>
      </c>
      <c r="C39" s="196">
        <v>600</v>
      </c>
      <c r="D39" s="213">
        <v>40</v>
      </c>
      <c r="E39" s="591">
        <v>180</v>
      </c>
      <c r="F39" s="211">
        <v>5</v>
      </c>
      <c r="G39" s="199">
        <v>3.6</v>
      </c>
      <c r="H39" s="203">
        <f>G39*0.04</f>
        <v>0.14400000000000002</v>
      </c>
      <c r="I39" s="201">
        <f t="shared" si="2"/>
        <v>381.61152000000004</v>
      </c>
      <c r="J39" s="353">
        <v>106.0032</v>
      </c>
    </row>
    <row r="40" spans="1:10" s="142" customFormat="1" ht="24" thickBot="1">
      <c r="A40" s="589"/>
      <c r="B40" s="172">
        <v>1200</v>
      </c>
      <c r="C40" s="172">
        <v>600</v>
      </c>
      <c r="D40" s="179">
        <v>50</v>
      </c>
      <c r="E40" s="592"/>
      <c r="F40" s="214">
        <v>4</v>
      </c>
      <c r="G40" s="206">
        <v>2.88</v>
      </c>
      <c r="H40" s="215">
        <f>G40/20</f>
        <v>0.144</v>
      </c>
      <c r="I40" s="185">
        <f t="shared" si="2"/>
        <v>381.61152</v>
      </c>
      <c r="J40" s="351">
        <v>132.504</v>
      </c>
    </row>
    <row r="41" spans="1:10" s="155" customFormat="1" ht="27" customHeight="1">
      <c r="A41" s="216" t="s">
        <v>162</v>
      </c>
      <c r="B41" s="217"/>
      <c r="C41" s="217"/>
      <c r="D41" s="217"/>
      <c r="E41" s="218"/>
      <c r="F41" s="219"/>
      <c r="G41" s="217"/>
      <c r="H41" s="220"/>
      <c r="I41" s="217"/>
      <c r="J41" s="217"/>
    </row>
    <row r="42" spans="1:10" s="156" customFormat="1" ht="18">
      <c r="A42" s="221"/>
      <c r="B42" s="217"/>
      <c r="C42" s="217"/>
      <c r="D42" s="217"/>
      <c r="E42" s="218"/>
      <c r="F42" s="219"/>
      <c r="G42" s="217"/>
      <c r="H42" s="220"/>
      <c r="I42" s="217"/>
      <c r="J42" s="217"/>
    </row>
    <row r="43" spans="1:10" s="156" customFormat="1" ht="25.5">
      <c r="A43" s="147" t="s">
        <v>163</v>
      </c>
      <c r="B43" s="148"/>
      <c r="C43" s="149"/>
      <c r="D43" s="148"/>
      <c r="E43" s="150"/>
      <c r="F43" s="151"/>
      <c r="G43" s="148"/>
      <c r="H43" s="152"/>
      <c r="I43" s="148"/>
      <c r="J43" s="148"/>
    </row>
    <row r="44" spans="1:10" s="171" customFormat="1" ht="24.75" customHeight="1">
      <c r="A44" s="142"/>
      <c r="B44" s="140"/>
      <c r="C44" s="146"/>
      <c r="D44" s="140"/>
      <c r="E44" s="142"/>
      <c r="F44" s="143"/>
      <c r="G44" s="140"/>
      <c r="H44" s="144"/>
      <c r="I44" s="140"/>
      <c r="J44" s="140"/>
    </row>
    <row r="45" spans="1:10" s="171" customFormat="1" ht="24.75" customHeight="1" thickBot="1">
      <c r="A45" s="153">
        <v>42461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 s="171" customFormat="1" ht="24.75" customHeight="1" thickBot="1">
      <c r="A46" s="604" t="s">
        <v>138</v>
      </c>
      <c r="B46" s="582" t="s">
        <v>139</v>
      </c>
      <c r="C46" s="583"/>
      <c r="D46" s="584"/>
      <c r="E46" s="585" t="s">
        <v>140</v>
      </c>
      <c r="F46" s="567" t="s">
        <v>141</v>
      </c>
      <c r="G46" s="568"/>
      <c r="H46" s="569"/>
      <c r="I46" s="567" t="s">
        <v>142</v>
      </c>
      <c r="J46" s="569"/>
    </row>
    <row r="47" spans="1:10" s="171" customFormat="1" ht="24.75" customHeight="1" thickBot="1">
      <c r="A47" s="605"/>
      <c r="B47" s="157" t="s">
        <v>143</v>
      </c>
      <c r="C47" s="158" t="s">
        <v>144</v>
      </c>
      <c r="D47" s="159" t="s">
        <v>145</v>
      </c>
      <c r="E47" s="586"/>
      <c r="F47" s="160" t="s">
        <v>164</v>
      </c>
      <c r="G47" s="161" t="s">
        <v>147</v>
      </c>
      <c r="H47" s="162" t="s">
        <v>148</v>
      </c>
      <c r="I47" s="163" t="s">
        <v>82</v>
      </c>
      <c r="J47" s="164" t="s">
        <v>149</v>
      </c>
    </row>
    <row r="48" spans="1:10" s="156" customFormat="1" ht="21.75" customHeight="1" thickBot="1">
      <c r="A48" s="576" t="s">
        <v>165</v>
      </c>
      <c r="B48" s="167">
        <v>10000</v>
      </c>
      <c r="C48" s="165">
        <v>1200</v>
      </c>
      <c r="D48" s="194">
        <v>25</v>
      </c>
      <c r="E48" s="579">
        <v>35</v>
      </c>
      <c r="F48" s="165">
        <v>1</v>
      </c>
      <c r="G48" s="329">
        <f>B48/1000*C48/1000</f>
        <v>12</v>
      </c>
      <c r="H48" s="165">
        <f>G48*D48/1000</f>
        <v>0.3</v>
      </c>
      <c r="I48" s="331">
        <f>34.05*12</f>
        <v>408.59999999999997</v>
      </c>
      <c r="J48" s="170">
        <f>SUM(I48/12)</f>
        <v>34.05</v>
      </c>
    </row>
    <row r="49" spans="1:10" s="231" customFormat="1" ht="21.75" customHeight="1" thickBot="1">
      <c r="A49" s="577"/>
      <c r="B49" s="339">
        <v>8000</v>
      </c>
      <c r="C49" s="196">
        <v>1200</v>
      </c>
      <c r="D49" s="197">
        <v>30</v>
      </c>
      <c r="E49" s="580"/>
      <c r="F49" s="196">
        <v>1</v>
      </c>
      <c r="G49" s="332">
        <f>B49/1000*C49/1000</f>
        <v>9.6</v>
      </c>
      <c r="H49" s="196">
        <f>G49*D49/1000</f>
        <v>0.288</v>
      </c>
      <c r="I49" s="335">
        <f>37.85*9.6</f>
        <v>363.36</v>
      </c>
      <c r="J49" s="170">
        <f>SUM(I49/9.6)</f>
        <v>37.85</v>
      </c>
    </row>
    <row r="50" spans="1:10" s="234" customFormat="1" ht="21.75" customHeight="1" thickBot="1">
      <c r="A50" s="578"/>
      <c r="B50" s="180">
        <v>5000</v>
      </c>
      <c r="C50" s="172">
        <v>1200</v>
      </c>
      <c r="D50" s="204">
        <v>50</v>
      </c>
      <c r="E50" s="581"/>
      <c r="F50" s="172">
        <v>1</v>
      </c>
      <c r="G50" s="336">
        <f>B50/1000*C50/1000</f>
        <v>6</v>
      </c>
      <c r="H50" s="172">
        <f>G50*D50/1000</f>
        <v>0.3</v>
      </c>
      <c r="I50" s="338">
        <f>51.4*6</f>
        <v>308.4</v>
      </c>
      <c r="J50" s="170">
        <f>SUM(I50/6)</f>
        <v>51.4</v>
      </c>
    </row>
    <row r="51" spans="1:10" s="234" customFormat="1" ht="20.25">
      <c r="A51" s="224"/>
      <c r="B51" s="224"/>
      <c r="C51" s="224"/>
      <c r="D51" s="224"/>
      <c r="E51" s="224"/>
      <c r="F51" s="225"/>
      <c r="G51" s="224"/>
      <c r="H51" s="226"/>
      <c r="I51" s="224"/>
      <c r="J51" s="227"/>
    </row>
    <row r="52" spans="1:10" s="234" customFormat="1" ht="20.25">
      <c r="A52" s="228" t="s">
        <v>166</v>
      </c>
      <c r="B52" s="227"/>
      <c r="C52" s="227"/>
      <c r="D52" s="227"/>
      <c r="E52" s="227"/>
      <c r="F52" s="229"/>
      <c r="G52" s="227"/>
      <c r="H52" s="230"/>
      <c r="I52" s="227"/>
      <c r="J52" s="227"/>
    </row>
    <row r="53" spans="1:10" s="237" customFormat="1" ht="20.25">
      <c r="A53" s="228"/>
      <c r="B53" s="227"/>
      <c r="C53" s="227"/>
      <c r="D53" s="227"/>
      <c r="E53" s="227"/>
      <c r="F53" s="229"/>
      <c r="G53" s="227"/>
      <c r="H53" s="230"/>
      <c r="I53" s="227"/>
      <c r="J53" s="227"/>
    </row>
    <row r="54" spans="1:10" s="240" customFormat="1" ht="23.25">
      <c r="A54" s="232" t="s">
        <v>167</v>
      </c>
      <c r="B54" s="233"/>
      <c r="C54" s="233"/>
      <c r="D54" s="233"/>
      <c r="E54" s="234"/>
      <c r="F54" s="235"/>
      <c r="G54" s="233"/>
      <c r="H54" s="236"/>
      <c r="I54" s="233"/>
      <c r="J54" s="233"/>
    </row>
    <row r="55" spans="1:10" s="240" customFormat="1" ht="16.5" customHeight="1">
      <c r="A55" s="232" t="s">
        <v>168</v>
      </c>
      <c r="B55" s="233"/>
      <c r="C55" s="233"/>
      <c r="D55" s="233"/>
      <c r="E55" s="234"/>
      <c r="F55" s="235"/>
      <c r="G55" s="233"/>
      <c r="H55" s="236"/>
      <c r="I55" s="233"/>
      <c r="J55" s="233"/>
    </row>
    <row r="56" spans="1:10" s="155" customFormat="1" ht="24.75" customHeight="1">
      <c r="A56" s="232" t="s">
        <v>169</v>
      </c>
      <c r="B56" s="233"/>
      <c r="C56" s="233"/>
      <c r="D56" s="233"/>
      <c r="E56" s="234"/>
      <c r="F56" s="235"/>
      <c r="G56" s="233"/>
      <c r="H56" s="236"/>
      <c r="I56" s="233"/>
      <c r="J56" s="233"/>
    </row>
    <row r="57" spans="1:10" ht="36" customHeight="1">
      <c r="A57" s="237"/>
      <c r="B57" s="237"/>
      <c r="C57" s="237"/>
      <c r="D57" s="237"/>
      <c r="E57" s="237"/>
      <c r="F57" s="237"/>
      <c r="G57" s="237"/>
      <c r="H57" s="237"/>
      <c r="I57" s="237"/>
      <c r="J57" s="237"/>
    </row>
    <row r="58" spans="1:10" s="254" customFormat="1" ht="30" customHeight="1">
      <c r="A58" s="238" t="s">
        <v>302</v>
      </c>
      <c r="B58" s="239"/>
      <c r="C58" s="239"/>
      <c r="D58" s="239"/>
      <c r="E58" s="240"/>
      <c r="F58" s="241"/>
      <c r="G58" s="239"/>
      <c r="H58" s="242"/>
      <c r="I58" s="239"/>
      <c r="J58" s="239"/>
    </row>
    <row r="59" spans="1:10" s="254" customFormat="1" ht="41.25" customHeight="1" thickBot="1">
      <c r="A59" s="153">
        <v>42461</v>
      </c>
      <c r="B59" s="154"/>
      <c r="C59" s="154"/>
      <c r="D59" s="154"/>
      <c r="E59" s="154"/>
      <c r="F59" s="154"/>
      <c r="G59" s="154"/>
      <c r="H59" s="154"/>
      <c r="I59" s="154"/>
      <c r="J59" s="154"/>
    </row>
    <row r="60" spans="1:10" s="254" customFormat="1" ht="21" thickBot="1">
      <c r="A60" s="570" t="s">
        <v>81</v>
      </c>
      <c r="B60" s="572" t="s">
        <v>170</v>
      </c>
      <c r="C60" s="572"/>
      <c r="D60" s="573"/>
      <c r="E60" s="574" t="s">
        <v>141</v>
      </c>
      <c r="F60" s="574"/>
      <c r="G60" s="575"/>
      <c r="H60" s="574" t="s">
        <v>171</v>
      </c>
      <c r="I60" s="574"/>
      <c r="J60" s="574"/>
    </row>
    <row r="61" spans="1:10" s="254" customFormat="1" ht="36.75" thickBot="1">
      <c r="A61" s="571"/>
      <c r="B61" s="245" t="s">
        <v>172</v>
      </c>
      <c r="C61" s="243" t="s">
        <v>173</v>
      </c>
      <c r="D61" s="244" t="s">
        <v>43</v>
      </c>
      <c r="E61" s="246" t="s">
        <v>146</v>
      </c>
      <c r="F61" s="243" t="s">
        <v>174</v>
      </c>
      <c r="G61" s="247" t="s">
        <v>175</v>
      </c>
      <c r="H61" s="243" t="s">
        <v>174</v>
      </c>
      <c r="I61" s="161" t="s">
        <v>82</v>
      </c>
      <c r="J61" s="247" t="s">
        <v>175</v>
      </c>
    </row>
    <row r="62" spans="1:10" s="254" customFormat="1" ht="40.5" customHeight="1" thickBot="1">
      <c r="A62" s="576" t="s">
        <v>176</v>
      </c>
      <c r="B62" s="248">
        <v>1200</v>
      </c>
      <c r="C62" s="248">
        <v>600</v>
      </c>
      <c r="D62" s="249">
        <v>20</v>
      </c>
      <c r="E62" s="250">
        <v>20</v>
      </c>
      <c r="F62" s="251">
        <f>E62*C62*B62/1000000</f>
        <v>14.4</v>
      </c>
      <c r="G62" s="252">
        <f>F62*D62/1000</f>
        <v>0.288</v>
      </c>
      <c r="H62" s="251">
        <f>J62*(D62/1000)</f>
        <v>42.6</v>
      </c>
      <c r="I62" s="253">
        <f>J62*G62</f>
        <v>613.4399999999999</v>
      </c>
      <c r="J62" s="249">
        <v>2130</v>
      </c>
    </row>
    <row r="63" spans="1:10" ht="41.25" customHeight="1" thickBot="1">
      <c r="A63" s="577"/>
      <c r="B63" s="255">
        <v>1180</v>
      </c>
      <c r="C63" s="255">
        <v>580</v>
      </c>
      <c r="D63" s="256">
        <v>30</v>
      </c>
      <c r="E63" s="257">
        <v>13</v>
      </c>
      <c r="F63" s="258">
        <f>E63*C63*B63/1000000</f>
        <v>8.8972</v>
      </c>
      <c r="G63" s="259">
        <f>F63*D63/1000</f>
        <v>0.266916</v>
      </c>
      <c r="H63" s="258">
        <f>J63*(D63/1000)</f>
        <v>63.9</v>
      </c>
      <c r="I63" s="260">
        <f>J63*G63</f>
        <v>568.53108</v>
      </c>
      <c r="J63" s="249">
        <v>2130</v>
      </c>
    </row>
    <row r="64" spans="1:10" ht="41.25" customHeight="1">
      <c r="A64" s="577"/>
      <c r="B64" s="255">
        <v>1180</v>
      </c>
      <c r="C64" s="255">
        <v>580</v>
      </c>
      <c r="D64" s="256">
        <v>40</v>
      </c>
      <c r="E64" s="257">
        <v>10</v>
      </c>
      <c r="F64" s="258">
        <f>E64*C64*B64/1000000</f>
        <v>6.844</v>
      </c>
      <c r="G64" s="259">
        <f>F64*D64/1000</f>
        <v>0.27376</v>
      </c>
      <c r="H64" s="258">
        <f>J64*(D64/1000)</f>
        <v>85.2</v>
      </c>
      <c r="I64" s="260">
        <f>J64*G64</f>
        <v>583.1088</v>
      </c>
      <c r="J64" s="249">
        <v>2130</v>
      </c>
    </row>
    <row r="65" spans="1:10" ht="41.25" customHeight="1">
      <c r="A65" s="577"/>
      <c r="B65" s="255">
        <v>1180</v>
      </c>
      <c r="C65" s="255">
        <v>580</v>
      </c>
      <c r="D65" s="256">
        <v>50</v>
      </c>
      <c r="E65" s="257">
        <v>6</v>
      </c>
      <c r="F65" s="258">
        <f>E65*C65*B65/1000000</f>
        <v>4.1064</v>
      </c>
      <c r="G65" s="259">
        <f>F65*D65/1000</f>
        <v>0.20532</v>
      </c>
      <c r="H65" s="258">
        <f>J65*(D65/1000)</f>
        <v>106.5</v>
      </c>
      <c r="I65" s="260">
        <f>J65*G65</f>
        <v>437.3316</v>
      </c>
      <c r="J65" s="256">
        <v>2130</v>
      </c>
    </row>
    <row r="66" spans="1:10" ht="41.25" customHeight="1" thickBot="1">
      <c r="A66" s="578"/>
      <c r="B66" s="261">
        <v>1180</v>
      </c>
      <c r="C66" s="261">
        <v>580</v>
      </c>
      <c r="D66" s="262">
        <v>100</v>
      </c>
      <c r="E66" s="263">
        <v>4</v>
      </c>
      <c r="F66" s="264">
        <f>E66*C66*B66/1000000</f>
        <v>2.7376</v>
      </c>
      <c r="G66" s="265">
        <f>F66*D66/1000</f>
        <v>0.27376</v>
      </c>
      <c r="H66" s="264">
        <f>J66*(D66/1000)</f>
        <v>273</v>
      </c>
      <c r="I66" s="266">
        <f>J66*G66</f>
        <v>747.3648000000001</v>
      </c>
      <c r="J66" s="262">
        <v>2730</v>
      </c>
    </row>
    <row r="67" spans="1:10" ht="18">
      <c r="A67" s="595" t="s">
        <v>306</v>
      </c>
      <c r="B67" s="596"/>
      <c r="C67" s="596"/>
      <c r="D67" s="596"/>
      <c r="E67" s="596"/>
      <c r="F67" s="596"/>
      <c r="G67" s="596"/>
      <c r="H67" s="596"/>
      <c r="I67" s="596"/>
      <c r="J67" s="596"/>
    </row>
    <row r="68" spans="1:10" ht="18">
      <c r="A68" s="597"/>
      <c r="B68" s="597"/>
      <c r="C68" s="597"/>
      <c r="D68" s="597"/>
      <c r="E68" s="597"/>
      <c r="F68" s="597"/>
      <c r="G68" s="597"/>
      <c r="H68" s="597"/>
      <c r="I68" s="597"/>
      <c r="J68" s="597"/>
    </row>
    <row r="69" spans="1:10" ht="27.75">
      <c r="A69" s="612" t="s">
        <v>318</v>
      </c>
      <c r="B69" s="613"/>
      <c r="C69" s="613"/>
      <c r="D69" s="613"/>
      <c r="E69" s="613"/>
      <c r="F69" s="613"/>
      <c r="G69" s="613"/>
      <c r="H69" s="613"/>
      <c r="I69" s="613"/>
      <c r="J69" s="613"/>
    </row>
  </sheetData>
  <sheetProtection/>
  <mergeCells count="43">
    <mergeCell ref="E10:E11"/>
    <mergeCell ref="F10:H10"/>
    <mergeCell ref="A69:J69"/>
    <mergeCell ref="E30:E33"/>
    <mergeCell ref="A14:A15"/>
    <mergeCell ref="E14:E15"/>
    <mergeCell ref="A18:A19"/>
    <mergeCell ref="E18:E19"/>
    <mergeCell ref="I10:J10"/>
    <mergeCell ref="A12:A13"/>
    <mergeCell ref="E12:E13"/>
    <mergeCell ref="A10:A11"/>
    <mergeCell ref="B10:D10"/>
    <mergeCell ref="A36:A37"/>
    <mergeCell ref="E16:E17"/>
    <mergeCell ref="A16:A17"/>
    <mergeCell ref="A20:A21"/>
    <mergeCell ref="E20:E21"/>
    <mergeCell ref="A22:A23"/>
    <mergeCell ref="E22:E23"/>
    <mergeCell ref="A67:J68"/>
    <mergeCell ref="A26:A29"/>
    <mergeCell ref="E26:E29"/>
    <mergeCell ref="E36:E37"/>
    <mergeCell ref="A34:A35"/>
    <mergeCell ref="E34:E35"/>
    <mergeCell ref="A46:A47"/>
    <mergeCell ref="A62:A66"/>
    <mergeCell ref="E46:E47"/>
    <mergeCell ref="A38:A40"/>
    <mergeCell ref="E38:E40"/>
    <mergeCell ref="A24:A25"/>
    <mergeCell ref="E24:E25"/>
    <mergeCell ref="A30:A33"/>
    <mergeCell ref="F46:H46"/>
    <mergeCell ref="A60:A61"/>
    <mergeCell ref="B60:D60"/>
    <mergeCell ref="E60:G60"/>
    <mergeCell ref="H60:J60"/>
    <mergeCell ref="I46:J46"/>
    <mergeCell ref="A48:A50"/>
    <mergeCell ref="E48:E50"/>
    <mergeCell ref="B46:D46"/>
  </mergeCells>
  <printOptions/>
  <pageMargins left="0.7874015748031497" right="0.3937007874015748" top="0.7874015748031497" bottom="0.1968503937007874" header="0.2755905511811024" footer="0.2362204724409449"/>
  <pageSetup horizontalDpi="600" verticalDpi="600" orientation="portrait" paperSize="9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workbookViewId="0" topLeftCell="A1">
      <selection activeCell="B15" sqref="B15"/>
    </sheetView>
  </sheetViews>
  <sheetFormatPr defaultColWidth="9.140625" defaultRowHeight="12.75" outlineLevelRow="1"/>
  <cols>
    <col min="1" max="1" width="21.00390625" style="304" customWidth="1"/>
    <col min="2" max="2" width="14.140625" style="304" customWidth="1"/>
    <col min="3" max="3" width="13.421875" style="304" customWidth="1"/>
    <col min="4" max="4" width="13.00390625" style="304" customWidth="1"/>
    <col min="5" max="5" width="13.57421875" style="304" customWidth="1"/>
    <col min="6" max="6" width="12.28125" style="304" customWidth="1"/>
    <col min="7" max="7" width="12.421875" style="305" bestFit="1" customWidth="1"/>
    <col min="8" max="8" width="9.140625" style="304" customWidth="1"/>
    <col min="9" max="9" width="18.140625" style="304" bestFit="1" customWidth="1"/>
    <col min="10" max="16384" width="9.140625" style="304" customWidth="1"/>
  </cols>
  <sheetData>
    <row r="1" ht="15">
      <c r="C1" s="91" t="s">
        <v>305</v>
      </c>
    </row>
    <row r="2" ht="15">
      <c r="C2" s="91" t="s">
        <v>78</v>
      </c>
    </row>
    <row r="3" ht="15">
      <c r="C3" s="29" t="s">
        <v>304</v>
      </c>
    </row>
    <row r="4" ht="15">
      <c r="C4" s="91" t="s">
        <v>79</v>
      </c>
    </row>
    <row r="5" ht="15">
      <c r="C5" s="342" t="s">
        <v>303</v>
      </c>
    </row>
    <row r="6" ht="15"/>
    <row r="7" ht="15"/>
    <row r="8" ht="15"/>
    <row r="9" ht="15"/>
    <row r="10" ht="15"/>
    <row r="11" ht="15"/>
    <row r="12" spans="1:7" ht="23.25">
      <c r="A12" s="617" t="s">
        <v>269</v>
      </c>
      <c r="B12" s="617"/>
      <c r="C12" s="617"/>
      <c r="D12" s="617"/>
      <c r="E12" s="617"/>
      <c r="F12" s="617"/>
      <c r="G12" s="617"/>
    </row>
    <row r="13" spans="1:7" ht="23.25">
      <c r="A13" s="306"/>
      <c r="B13" s="306"/>
      <c r="C13" s="306"/>
      <c r="D13" s="306"/>
      <c r="E13" s="306"/>
      <c r="F13" s="306"/>
      <c r="G13" s="306"/>
    </row>
    <row r="14" ht="19.5" customHeight="1" thickBot="1">
      <c r="A14" s="307">
        <v>42461</v>
      </c>
    </row>
    <row r="15" spans="1:7" ht="71.25" customHeight="1" thickBot="1">
      <c r="A15" s="308" t="s">
        <v>270</v>
      </c>
      <c r="B15" s="309" t="s">
        <v>271</v>
      </c>
      <c r="C15" s="309" t="s">
        <v>272</v>
      </c>
      <c r="D15" s="310" t="s">
        <v>273</v>
      </c>
      <c r="E15" s="311" t="s">
        <v>274</v>
      </c>
      <c r="F15" s="310" t="s">
        <v>275</v>
      </c>
      <c r="G15" s="312" t="s">
        <v>276</v>
      </c>
    </row>
    <row r="16" spans="1:7" ht="18" customHeight="1" thickBot="1">
      <c r="A16" s="618" t="s">
        <v>277</v>
      </c>
      <c r="B16" s="619"/>
      <c r="C16" s="619"/>
      <c r="D16" s="619"/>
      <c r="E16" s="619"/>
      <c r="F16" s="619"/>
      <c r="G16" s="620"/>
    </row>
    <row r="17" spans="1:9" ht="13.5" customHeight="1" outlineLevel="1">
      <c r="A17" s="354" t="s">
        <v>278</v>
      </c>
      <c r="B17" s="355" t="s">
        <v>279</v>
      </c>
      <c r="C17" s="356">
        <v>24</v>
      </c>
      <c r="D17" s="357">
        <v>0.15</v>
      </c>
      <c r="E17" s="356">
        <v>1.5</v>
      </c>
      <c r="F17" s="357">
        <f aca="true" t="shared" si="0" ref="F17:F25">C17*D17*E17+0.5</f>
        <v>5.8999999999999995</v>
      </c>
      <c r="G17" s="358">
        <v>85</v>
      </c>
      <c r="I17" s="313"/>
    </row>
    <row r="18" spans="1:7" ht="13.5" customHeight="1" outlineLevel="1">
      <c r="A18" s="359" t="s">
        <v>280</v>
      </c>
      <c r="B18" s="360" t="s">
        <v>279</v>
      </c>
      <c r="C18" s="361">
        <v>16</v>
      </c>
      <c r="D18" s="360">
        <v>0.225</v>
      </c>
      <c r="E18" s="362">
        <v>1.5</v>
      </c>
      <c r="F18" s="363">
        <f t="shared" si="0"/>
        <v>5.9</v>
      </c>
      <c r="G18" s="364">
        <v>107</v>
      </c>
    </row>
    <row r="19" spans="1:7" ht="13.5" customHeight="1" outlineLevel="1">
      <c r="A19" s="359" t="s">
        <v>281</v>
      </c>
      <c r="B19" s="360" t="s">
        <v>279</v>
      </c>
      <c r="C19" s="361">
        <v>12</v>
      </c>
      <c r="D19" s="363">
        <v>0.3</v>
      </c>
      <c r="E19" s="362">
        <v>1.5</v>
      </c>
      <c r="F19" s="363">
        <f t="shared" si="0"/>
        <v>5.8999999999999995</v>
      </c>
      <c r="G19" s="365">
        <v>128</v>
      </c>
    </row>
    <row r="20" spans="1:7" ht="13.5" customHeight="1" outlineLevel="1">
      <c r="A20" s="359" t="s">
        <v>282</v>
      </c>
      <c r="B20" s="360" t="s">
        <v>283</v>
      </c>
      <c r="C20" s="361">
        <v>8</v>
      </c>
      <c r="D20" s="360">
        <v>0.45</v>
      </c>
      <c r="E20" s="362">
        <v>1.5</v>
      </c>
      <c r="F20" s="363">
        <f t="shared" si="0"/>
        <v>5.9</v>
      </c>
      <c r="G20" s="364">
        <v>179</v>
      </c>
    </row>
    <row r="21" spans="1:7" ht="13.5" customHeight="1" outlineLevel="1">
      <c r="A21" s="359" t="s">
        <v>284</v>
      </c>
      <c r="B21" s="360" t="s">
        <v>285</v>
      </c>
      <c r="C21" s="361">
        <v>4</v>
      </c>
      <c r="D21" s="360">
        <v>0.75</v>
      </c>
      <c r="E21" s="362">
        <v>1.5</v>
      </c>
      <c r="F21" s="363">
        <f t="shared" si="0"/>
        <v>5</v>
      </c>
      <c r="G21" s="364">
        <v>222</v>
      </c>
    </row>
    <row r="22" spans="1:7" ht="13.5" customHeight="1" outlineLevel="1">
      <c r="A22" s="359" t="s">
        <v>286</v>
      </c>
      <c r="B22" s="360" t="s">
        <v>285</v>
      </c>
      <c r="C22" s="361">
        <v>3</v>
      </c>
      <c r="D22" s="363">
        <v>1</v>
      </c>
      <c r="E22" s="362">
        <v>1.5</v>
      </c>
      <c r="F22" s="363">
        <f t="shared" si="0"/>
        <v>5</v>
      </c>
      <c r="G22" s="365">
        <v>274</v>
      </c>
    </row>
    <row r="23" spans="1:7" ht="13.5" customHeight="1" outlineLevel="1">
      <c r="A23" s="359" t="s">
        <v>287</v>
      </c>
      <c r="B23" s="360" t="s">
        <v>285</v>
      </c>
      <c r="C23" s="361">
        <v>2</v>
      </c>
      <c r="D23" s="360">
        <v>1.5</v>
      </c>
      <c r="E23" s="362">
        <v>1.5</v>
      </c>
      <c r="F23" s="363">
        <f t="shared" si="0"/>
        <v>5</v>
      </c>
      <c r="G23" s="364">
        <v>397</v>
      </c>
    </row>
    <row r="24" spans="1:7" ht="13.5" customHeight="1" outlineLevel="1">
      <c r="A24" s="359" t="s">
        <v>288</v>
      </c>
      <c r="B24" s="360" t="s">
        <v>285</v>
      </c>
      <c r="C24" s="361">
        <v>1</v>
      </c>
      <c r="D24" s="363">
        <v>2</v>
      </c>
      <c r="E24" s="362">
        <v>1.5</v>
      </c>
      <c r="F24" s="363">
        <f t="shared" si="0"/>
        <v>3.5</v>
      </c>
      <c r="G24" s="365">
        <v>524</v>
      </c>
    </row>
    <row r="25" spans="1:7" ht="13.5" customHeight="1" outlineLevel="1" thickBot="1">
      <c r="A25" s="366" t="s">
        <v>289</v>
      </c>
      <c r="B25" s="367" t="s">
        <v>285</v>
      </c>
      <c r="C25" s="368">
        <v>1</v>
      </c>
      <c r="D25" s="367">
        <v>3</v>
      </c>
      <c r="E25" s="369">
        <v>1.5</v>
      </c>
      <c r="F25" s="370">
        <f t="shared" si="0"/>
        <v>5</v>
      </c>
      <c r="G25" s="371">
        <v>757</v>
      </c>
    </row>
    <row r="26" spans="1:7" ht="18" customHeight="1" thickBot="1">
      <c r="A26" s="618" t="s">
        <v>290</v>
      </c>
      <c r="B26" s="619"/>
      <c r="C26" s="619"/>
      <c r="D26" s="619"/>
      <c r="E26" s="619"/>
      <c r="F26" s="619"/>
      <c r="G26" s="620"/>
    </row>
    <row r="27" spans="1:7" ht="13.5" customHeight="1" outlineLevel="1">
      <c r="A27" s="354" t="s">
        <v>281</v>
      </c>
      <c r="B27" s="372" t="s">
        <v>279</v>
      </c>
      <c r="C27" s="373">
        <v>12</v>
      </c>
      <c r="D27" s="372">
        <v>0.3</v>
      </c>
      <c r="E27" s="356">
        <v>1.5</v>
      </c>
      <c r="F27" s="374">
        <f>C27*D27*E27+0.5</f>
        <v>5.8999999999999995</v>
      </c>
      <c r="G27" s="375">
        <v>122</v>
      </c>
    </row>
    <row r="28" spans="1:7" ht="13.5" customHeight="1" outlineLevel="1" thickBot="1">
      <c r="A28" s="366" t="s">
        <v>286</v>
      </c>
      <c r="B28" s="314" t="s">
        <v>285</v>
      </c>
      <c r="C28" s="368">
        <v>3</v>
      </c>
      <c r="D28" s="315">
        <v>1</v>
      </c>
      <c r="E28" s="369">
        <v>1.5</v>
      </c>
      <c r="F28" s="315">
        <f>C28*D28*E28+0.5</f>
        <v>5</v>
      </c>
      <c r="G28" s="376">
        <v>265</v>
      </c>
    </row>
    <row r="29" spans="1:7" ht="18" customHeight="1" thickBot="1">
      <c r="A29" s="618" t="s">
        <v>291</v>
      </c>
      <c r="B29" s="619"/>
      <c r="C29" s="619"/>
      <c r="D29" s="619"/>
      <c r="E29" s="619"/>
      <c r="F29" s="619"/>
      <c r="G29" s="620"/>
    </row>
    <row r="30" spans="1:7" ht="13.5" customHeight="1" outlineLevel="1">
      <c r="A30" s="354" t="s">
        <v>281</v>
      </c>
      <c r="B30" s="373" t="s">
        <v>279</v>
      </c>
      <c r="C30" s="372">
        <v>12</v>
      </c>
      <c r="D30" s="356">
        <v>0.3</v>
      </c>
      <c r="E30" s="374">
        <v>1.5</v>
      </c>
      <c r="F30" s="356">
        <f>C30*D30*E30+0.5</f>
        <v>5.8999999999999995</v>
      </c>
      <c r="G30" s="377">
        <v>122</v>
      </c>
    </row>
    <row r="31" spans="1:7" ht="13.5" customHeight="1" outlineLevel="1" thickBot="1">
      <c r="A31" s="366" t="s">
        <v>286</v>
      </c>
      <c r="B31" s="368" t="s">
        <v>285</v>
      </c>
      <c r="C31" s="367">
        <v>3</v>
      </c>
      <c r="D31" s="369">
        <v>1</v>
      </c>
      <c r="E31" s="370">
        <v>1.5</v>
      </c>
      <c r="F31" s="369">
        <f>C31*D31*E31+0.5</f>
        <v>5</v>
      </c>
      <c r="G31" s="378">
        <v>265</v>
      </c>
    </row>
    <row r="32" spans="1:7" s="320" customFormat="1" ht="13.5" customHeight="1" outlineLevel="1">
      <c r="A32" s="316"/>
      <c r="B32" s="317"/>
      <c r="C32" s="317"/>
      <c r="D32" s="318"/>
      <c r="E32" s="318"/>
      <c r="F32" s="318"/>
      <c r="G32" s="319"/>
    </row>
    <row r="33" spans="1:7" s="320" customFormat="1" ht="13.5" customHeight="1" outlineLevel="1">
      <c r="A33" s="316"/>
      <c r="B33" s="317"/>
      <c r="C33" s="317"/>
      <c r="D33" s="318"/>
      <c r="E33" s="318"/>
      <c r="F33" s="318"/>
      <c r="G33" s="319"/>
    </row>
    <row r="34" spans="1:7" ht="124.5" customHeight="1">
      <c r="A34" s="616" t="s">
        <v>292</v>
      </c>
      <c r="B34" s="616"/>
      <c r="C34" s="616"/>
      <c r="D34" s="616"/>
      <c r="E34" s="616"/>
      <c r="F34" s="616"/>
      <c r="G34" s="616"/>
    </row>
    <row r="35" spans="1:7" ht="15">
      <c r="A35" s="23"/>
      <c r="B35" s="321"/>
      <c r="C35" s="321"/>
      <c r="D35" s="321"/>
      <c r="E35" s="321"/>
      <c r="F35" s="321"/>
      <c r="G35" s="321"/>
    </row>
    <row r="36" spans="1:7" ht="15">
      <c r="A36" s="23"/>
      <c r="B36" s="322"/>
      <c r="C36" s="322"/>
      <c r="D36" s="322"/>
      <c r="E36" s="322"/>
      <c r="F36" s="322"/>
      <c r="G36" s="322"/>
    </row>
    <row r="37" ht="15">
      <c r="A37" s="23"/>
    </row>
    <row r="38" ht="15">
      <c r="A38" s="23"/>
    </row>
    <row r="39" ht="15">
      <c r="A39" s="23"/>
    </row>
  </sheetData>
  <sheetProtection/>
  <mergeCells count="5">
    <mergeCell ref="A34:G34"/>
    <mergeCell ref="A12:G12"/>
    <mergeCell ref="A16:G16"/>
    <mergeCell ref="A26:G26"/>
    <mergeCell ref="A29:G29"/>
  </mergeCells>
  <printOptions/>
  <pageMargins left="0.7874015748031497" right="0.1968503937007874" top="0.8267716535433072" bottom="0.3937007874015748" header="0.2362204724409449" footer="0.2362204724409449"/>
  <pageSetup fitToHeight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TSK-345</dc:creator>
  <cp:keywords/>
  <dc:description/>
  <cp:lastModifiedBy>Work</cp:lastModifiedBy>
  <cp:lastPrinted>2015-03-12T10:27:33Z</cp:lastPrinted>
  <dcterms:created xsi:type="dcterms:W3CDTF">2009-03-10T13:53:13Z</dcterms:created>
  <dcterms:modified xsi:type="dcterms:W3CDTF">2016-04-01T13:33:29Z</dcterms:modified>
  <cp:category/>
  <cp:version/>
  <cp:contentType/>
  <cp:contentStatus/>
</cp:coreProperties>
</file>